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4880" windowHeight="7830" firstSheet="1" activeTab="1"/>
  </bookViews>
  <sheets>
    <sheet name="для Г.И." sheetId="1" r:id="rId1"/>
    <sheet name="Лист" sheetId="2" r:id="rId2"/>
  </sheets>
  <definedNames>
    <definedName name="_xlnm.Print_Area" localSheetId="1">'Лист'!$A$1:$N$276</definedName>
  </definedNames>
  <calcPr fullCalcOnLoad="1"/>
</workbook>
</file>

<file path=xl/sharedStrings.xml><?xml version="1.0" encoding="utf-8"?>
<sst xmlns="http://schemas.openxmlformats.org/spreadsheetml/2006/main" count="715" uniqueCount="538">
  <si>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</si>
  <si>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000 1 09 04053 00 0000 110</t>
  </si>
  <si>
    <t>000 1 11 05075 10 0000 120</t>
  </si>
  <si>
    <t>Субсидии бюджетам сельских поселений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</si>
  <si>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сельских поселений Московской области на капитальный ремонт плоскостных спортивных сооружений в муниципальных образованиях Московской области</t>
  </si>
  <si>
    <t xml:space="preserve">Субсидии бюджетам сельских поселений Московской области на 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 </t>
  </si>
  <si>
    <t>000 2 02 02999 13 0000 151</t>
  </si>
  <si>
    <t>Субсидии бюджетам городских поселений Московской области на софинансирование приобретения дорожной техники</t>
  </si>
  <si>
    <t xml:space="preserve">Субсидии бюджетам муниципальных районов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</t>
  </si>
  <si>
    <t>Субсидии бюджетам муниципальных районов на реализацию федеральных целевых программ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</si>
  <si>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</si>
  <si>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</si>
  <si>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</si>
  <si>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</si>
  <si>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000 2 02 04012 13 0000 151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</si>
  <si>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(наказы избирателей)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</si>
  <si>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(наказы избирателей)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</si>
  <si>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</si>
  <si>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</si>
  <si>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</si>
  <si>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</si>
  <si>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 (наказы избирателей)</t>
  </si>
  <si>
    <t>Прочие неналоговые доходы бюджетов муниципальных районов</t>
  </si>
  <si>
    <t>000 2 02 02999 10 0000 151</t>
  </si>
  <si>
    <t>000 2 02 03015 10 0000 151</t>
  </si>
  <si>
    <t>000 2 02 04012 10 0000 151</t>
  </si>
  <si>
    <t>000 2 07 05000 10 0000 180</t>
  </si>
  <si>
    <t>000 3 02 01050 05 0000 130</t>
  </si>
  <si>
    <t>000 3 02 01050 10 0000 130</t>
  </si>
  <si>
    <t>000 3 03 99050 05 0000 180</t>
  </si>
  <si>
    <t>000 3 03 99050 10 0000 180</t>
  </si>
  <si>
    <t>Субсидии бюджетам муниципальных районов на государственную поддержку малого предпринимательства, включая крестьянские (фермерских) хозяйства</t>
  </si>
  <si>
    <t>Невыясненные поступления, зачисляемые в бюджет муниципального района</t>
  </si>
  <si>
    <t>000 1 17 01050 05 0000 180</t>
  </si>
  <si>
    <t>000 1 17 05050 05 0000 180</t>
  </si>
  <si>
    <t>План 9 месяцев   2010 года</t>
  </si>
  <si>
    <t>Субвенции бюджетам муниципальных образований Московской области из бюджета Московской области на предоставление  бюджетам поселений на комплектование книжных фондов библиотек муниципальных образований выравнивание бюджетной обеспеченности поселений  Московской области, на 2009 год</t>
  </si>
  <si>
    <t>Субвенции бюджетам муниципальных районов на выполнение передаваемых полномочий</t>
  </si>
  <si>
    <t>Прочие субсидии бюджетам муниципальных районов</t>
  </si>
  <si>
    <t>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</si>
  <si>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 субъектов Российской Федерации и муниципальных образований 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</si>
  <si>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</si>
  <si>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000 1 05 01000 00 0000 110</t>
  </si>
  <si>
    <t>Налог, взимаемый в связи с применением упрощенной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</si>
  <si>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</si>
  <si>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</si>
  <si>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000 2 02 03070 05 0000 151</t>
  </si>
  <si>
    <t>000 2 02 03119 05 0000 151</t>
  </si>
  <si>
    <t>000 2 02 04999 10 0000 151</t>
  </si>
  <si>
    <t>Исполнено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</si>
  <si>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</si>
  <si>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</si>
  <si>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</si>
  <si>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(резерв. Фонд Правит. МО)</t>
  </si>
  <si>
    <t>Прочие безвозмездные поступления учреждениями, находящимися в ведении органов местного самоуправления поселений</t>
  </si>
  <si>
    <t>Прочие безвозмездные поступления учреждениями, находящимися в ведении органов местного самоуправления муниципального района</t>
  </si>
  <si>
    <t>ИТОГО ДОХОДОВ:</t>
  </si>
  <si>
    <t>ДОХОДЫ ОТ ПРЕДПРИНИМАТЕЛЬСКОЙ И ИНОЙ ПРИНОСЯЩЕЙ ДОХОД ДЕЯТЕЛЬНОСТИ:</t>
  </si>
  <si>
    <t>НАЛОГОВЫЕ И НЕНАЛОГОВЫЕ ДОХОДЫ:</t>
  </si>
  <si>
    <t>тыс. руб.</t>
  </si>
  <si>
    <t>000 1 00 00000 00 0000 000</t>
  </si>
  <si>
    <t>Д О Х О Д Ы</t>
  </si>
  <si>
    <t>000 1 01 00000 00 0000 000</t>
  </si>
  <si>
    <t>НАЛОГИ НА ПРИБЫЛЬ, ДОХОДЫ</t>
  </si>
  <si>
    <t>000 1 01 02020 01 0000 110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</si>
  <si>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</si>
  <si>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</si>
  <si>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</si>
  <si>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</si>
  <si>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</si>
  <si>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</si>
  <si>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</si>
  <si>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</si>
  <si>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000 1 06 02020 02 0000 120</t>
  </si>
  <si>
    <t>Налог на имущество организаций</t>
  </si>
  <si>
    <t>000 1 06 01030 10 0000 110</t>
  </si>
  <si>
    <t>Налог на имущество физических лиц</t>
  </si>
  <si>
    <t>000 1 06 06000 10 0000 110</t>
  </si>
  <si>
    <t>Земельный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</si>
  <si>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</si>
  <si>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</si>
  <si>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</si>
  <si>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</si>
  <si>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</si>
  <si>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</si>
  <si>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000 1 08 07150 01 0000 110</t>
  </si>
  <si>
    <t>Государственная пошлина за выдачу разрешения на установку рекламной продукции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</si>
  <si>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</si>
  <si>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</si>
  <si>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</si>
  <si>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</si>
  <si>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</si>
  <si>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</si>
  <si>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</si>
  <si>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</si>
  <si>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</si>
  <si>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</si>
  <si>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000 1 09 07010 05 0000 110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</si>
  <si>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</si>
  <si>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</si>
  <si>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</si>
  <si>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</si>
  <si>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</si>
  <si>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</si>
  <si>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000 1 06 02010 02 0000 110</t>
  </si>
  <si>
    <t>Налог на имущество организаций по имуществу, не входящему в Единую систему газоснабжения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</si>
  <si>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</si>
  <si>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</si>
  <si>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000 1 16 23000 00 0000 140</t>
  </si>
  <si>
    <t>Доходы от возмещения ущерба при возникновении страховых случаев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</si>
  <si>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</si>
  <si>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</si>
  <si>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</si>
  <si>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тыс.рублей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</si>
  <si>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</si>
  <si>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000 1 11 01050 05 0000 120</t>
  </si>
  <si>
    <t>Дивиденды по акциями и доходы от прочих форм участия в капитале, находящихся в муниципальной собственности</t>
  </si>
  <si>
    <t>000 1 11 05000 00 0000 120</t>
  </si>
  <si>
    <t>Доходы от сдачи в аренду имущества,  находящегося в государственной и муниципальной собственности</t>
  </si>
  <si>
    <t>000 1 11 05010 10 0000 120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</si>
  <si>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</si>
  <si>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000 1 11 05030 00 0000 120</t>
  </si>
  <si>
    <t>Доходы, получаемые в виде арендой платы, а также средства от продажи права на заключение договоров аренды на земли, находящиеся в собственности сельских  поселений (за исключением земельных участков муниципальных автономных учреждений)</t>
  </si>
  <si>
    <t>Доходы, получаемые в виде арендой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автономных учреждений)</t>
  </si>
  <si>
    <t xml:space="preserve">Прочие доходы от оказания платных услуг получателями средств бюджетов сельских поселений </t>
  </si>
  <si>
    <t>000 1 13 01995 13 0000 130</t>
  </si>
  <si>
    <t xml:space="preserve">Прочие доходы от оказания платных услуг получателями средств бюджетов городских поселений </t>
  </si>
  <si>
    <t>000 1 13 02995 10 0000 130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</si>
  <si>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</si>
  <si>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</si>
  <si>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000 11406013 13 0000 420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</si>
  <si>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</si>
  <si>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</si>
  <si>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Доходы от продажи земельных участков, находящихся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</si>
  <si>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000 1 16 03010 01 0000 140</t>
  </si>
  <si>
    <t>000 1 16 21050 13 0000 140</t>
  </si>
  <si>
    <t>000 1 16 25060 01 0000 140</t>
  </si>
  <si>
    <t>000 1 16 30030 01 0000 140</t>
  </si>
  <si>
    <t>000 1 16 33050 13 0000 140</t>
  </si>
  <si>
    <t>000 1 16 43000 01 0000 140</t>
  </si>
  <si>
    <t>000 1 16 90050 10 0000 140</t>
  </si>
  <si>
    <t>Прочие поступления от денежных взысканий (штрафов) и иных сумм в возмещение ущерба, зачисляемые бюджеты сельских поселений</t>
  </si>
  <si>
    <t>000 1 16 90050 13 0000 140</t>
  </si>
  <si>
    <t>Прочие поступления от денежных взысканий (штрафов) и иных сумм в возмещение ущерба, зачисляемые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</si>
  <si>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</si>
  <si>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</si>
  <si>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000 1 17 05050 13 0000 180</t>
  </si>
  <si>
    <t>Прочие неналоговые доходы бюджетов городских поселений</t>
  </si>
  <si>
    <t>Дотации бюджетам сельских поселений на выравнивание уровня бюджетной обеспеченности</t>
  </si>
  <si>
    <t>000 2 02 01001 13 0000 151</t>
  </si>
  <si>
    <t>Дотации бюджетам городских поселений на выравнивание уровня бюджетной обеспеченности</t>
  </si>
  <si>
    <t>000 2 02 02051 05 0000 151</t>
  </si>
  <si>
    <t>000 2 02 02216 05 0000 151</t>
  </si>
  <si>
    <t>000 2 02 02216 13 0000 151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</si>
  <si>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</si>
  <si>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</si>
  <si>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</si>
  <si>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</si>
  <si>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Субсидии бюджетам муниципальных образований Московской области на внедрение современных образовательных технологий в соответствии с государственной программой Московской области «Образование Подмосковья» на 2014 – 2018 годы</t>
  </si>
  <si>
    <t>0310</t>
  </si>
  <si>
    <t>обеспечение пожарной безопасности</t>
  </si>
  <si>
    <t>0410</t>
  </si>
  <si>
    <t>связь и информатика</t>
  </si>
  <si>
    <t>0505</t>
  </si>
  <si>
    <t>другие вопросы в области жилищно - коммуналного хозяйства</t>
  </si>
  <si>
    <t>000 01 02 00 00 13 0000 810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</si>
  <si>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</si>
  <si>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</si>
  <si>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</si>
  <si>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</si>
  <si>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</si>
  <si>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000 01 05 02 01 13 0000 510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</si>
  <si>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</si>
  <si>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</si>
  <si>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</si>
  <si>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</si>
  <si>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Субсидии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 - инвалидов, в соответствии с государственной программой Московской области "Социальная защита населения Московской области" на 2014 - 2018 годы"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</si>
  <si>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</si>
  <si>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000 1 11 05035 05 0000 120</t>
  </si>
  <si>
    <t>Доходы от сдачи в аренду имущества, находящегося в оперативном управлении муниципальных органов управления и созданных ими  учреждений и в хозяйственном ведении  муниципальных унитарных предприятий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</si>
  <si>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</si>
  <si>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</si>
  <si>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</si>
  <si>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</si>
  <si>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</si>
  <si>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</t>
  </si>
  <si>
    <t>000 1 11 09045 05 0000 120</t>
  </si>
  <si>
    <t>Прочие поступления от использования имущества, находящихся в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</si>
  <si>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</si>
  <si>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</si>
  <si>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</si>
  <si>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</si>
  <si>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</si>
  <si>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</si>
  <si>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</si>
  <si>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000 1 14 02033 05 0000 410</t>
  </si>
  <si>
    <t>000 11406014 10 0000 420</t>
  </si>
  <si>
    <t>000 1 16 00000 00 0000 000</t>
  </si>
  <si>
    <t>ШТРАФНЫЕ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</si>
  <si>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</si>
  <si>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местные бюджеты</t>
  </si>
  <si>
    <t>000 1 16 90050 05 0003 140</t>
  </si>
  <si>
    <t>000 1 16 90050 05 0007 140</t>
  </si>
  <si>
    <t>Прочие поступления от денежных взысканий (штрафов) и иных сумм в возмещение ущерба, зачисляемые в местные бюджеты /Прочие штрафные санкции, зачисляемые в местный бюджет</t>
  </si>
  <si>
    <t>000 1 17 00000 00 0000 000</t>
  </si>
  <si>
    <t>ПРОЧИЕ НЕНАЛОГОВЫЕ ДОХОДЫ</t>
  </si>
  <si>
    <t>000 2 00 00000 00 0000 000</t>
  </si>
  <si>
    <t>000 2 02 02000 00 0000 151</t>
  </si>
  <si>
    <t>000 2 07 05000 05 0000 180</t>
  </si>
  <si>
    <t>000 3 00 00000 00 0000 000</t>
  </si>
  <si>
    <t>Налог С ПРОДАЖ</t>
  </si>
  <si>
    <t>000 2 02 04000 00 0000 151</t>
  </si>
  <si>
    <t xml:space="preserve">Доходы от продажи земельных участков, государственная собственность на которые не разграничена которые расположены в границах поселений </t>
  </si>
  <si>
    <t>Налог на доходы физических лиц по нормативу зачисления доходов в бюджет муниципального района (20%)</t>
  </si>
  <si>
    <t>Налог на доходы физических лиц по дополнительному нормативу (50%)</t>
  </si>
  <si>
    <t>Налог на доходы физических лиц по нормативу зачисления доходов в бюджеты поселений (10%)</t>
  </si>
  <si>
    <t>Субвенции бюджетам муниципальных образований Московской области из бюджета Московской области на предоставление дотаций бюджетам поселений на выравнивание бюджетной обеспеченности поселений  Московской области, на 2009 год</t>
  </si>
  <si>
    <t>Субвенции бюджетам муниципальных образований Московской области из бюджета Московской области на предоставление дотаций бюджетам поселений на сбалансированность бюджетов  поселений  Московской области, на 2009 год</t>
  </si>
  <si>
    <t>Код</t>
  </si>
  <si>
    <t>Иные межбюджетные трансферты</t>
  </si>
  <si>
    <t>000 1 11 05020 00 0000 120</t>
  </si>
  <si>
    <t>Доходы, получаемые в виде арендой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автономных учреждений)</t>
  </si>
  <si>
    <t>000 1 11 05025 10 0000 120</t>
  </si>
  <si>
    <t>Наименование доходных источников</t>
  </si>
  <si>
    <t>Код бюджетной классификации</t>
  </si>
  <si>
    <t xml:space="preserve">Процент исполнения            </t>
  </si>
  <si>
    <t xml:space="preserve"> бюджет Лотошинского муниципального района 2009 г</t>
  </si>
  <si>
    <t>I</t>
  </si>
  <si>
    <t>II</t>
  </si>
  <si>
    <t>IV</t>
  </si>
  <si>
    <t>III</t>
  </si>
  <si>
    <t>план 1 полугодия 2009г.</t>
  </si>
  <si>
    <t>Исполение на 01.05.2009</t>
  </si>
  <si>
    <t xml:space="preserve">% исполнения на 01.05.2009г. к плану 2009 года </t>
  </si>
  <si>
    <t xml:space="preserve">% исполнения на 01.05.2009г. к плану 1 полугодия 2009 года </t>
  </si>
  <si>
    <t xml:space="preserve">АНАЛИЗ ДОХОДНОЙ ЧАСТИ БЮДЖЕТА ЛОТОШИНСКОГО МУНИЦИПАЛЬНОГО РАЙОНА за 4 месяца 2009 года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</si>
  <si>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и в хозяйственном ведении федеральных государственны</t>
  </si>
  <si>
    <t>Отклонения</t>
  </si>
  <si>
    <t>000 2 02 01001 05 0000 151</t>
  </si>
  <si>
    <t>000 2 02 03000 00 0000 151</t>
  </si>
  <si>
    <t>000 2 02 02999 05 0000 151</t>
  </si>
  <si>
    <t>000 1 11 05025 05 0000 120</t>
  </si>
  <si>
    <t>Доходы от оказания услуг учреждениями, находящимися в ведении органов местного самоуправления муниципального района</t>
  </si>
  <si>
    <t>БЕЗВОЗМЕЗДНЫЕ ПОСТУПЛЕНИЯ</t>
  </si>
  <si>
    <t>000 2 02 00000 00 0000 000</t>
  </si>
  <si>
    <t>000 1 19 00000 00 0000 000</t>
  </si>
  <si>
    <t>000 1 01 02000 01 0000 110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</si>
  <si>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</si>
  <si>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 в виде прибыли, приходящийся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</si>
  <si>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приходящийся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</si>
  <si>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</si>
  <si>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</si>
  <si>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</si>
  <si>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находящихся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</si>
  <si>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</si>
  <si>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</si>
  <si>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ущерба, зачисляемые бюджеты муниципальных районов </t>
  </si>
  <si>
    <t>Прочие безвозмездные поступления в бюджеты муниципальных районов</t>
  </si>
  <si>
    <t>Субвенции от других бюджетов бюджетной системы Российской Федерации, в том числе:</t>
  </si>
  <si>
    <t>Субвенции бюджетам муниципальных образований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</si>
  <si>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0103</t>
  </si>
  <si>
    <t>0406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</si>
  <si>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</si>
  <si>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</si>
  <si>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дорожное хозяйство</t>
  </si>
  <si>
    <t>обслуживание  государственного внутреннего и муниципального долга</t>
  </si>
  <si>
    <t xml:space="preserve">физическая культура </t>
  </si>
  <si>
    <t>массовый спорт</t>
  </si>
  <si>
    <t>другие вопросы в области здравоохранения</t>
  </si>
  <si>
    <t xml:space="preserve">Исполнение консолидированного бюджета Лотошинского муниципального района за 2015 год                                            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</si>
  <si>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</si>
  <si>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</si>
  <si>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</si>
  <si>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</si>
  <si>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000 1 11 05035 13 0000 120</t>
  </si>
  <si>
    <t>000 1 11 05075 05 0000 120</t>
  </si>
  <si>
    <t>000 1 11 05075 13 0000 120</t>
  </si>
  <si>
    <t>000 1 11 09045 13 0000 120</t>
  </si>
  <si>
    <t>Прочие поступления от использования имущества, находящихся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</si>
  <si>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находящихся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</si>
  <si>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</si>
  <si>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</si>
  <si>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ИТОГО ДОХОДОВ</t>
  </si>
  <si>
    <t>Субсидии бюджетам субъектов Российской Федерации и муниципальных образований (межбюджетные субсидии), в том числе</t>
  </si>
  <si>
    <t>000 2 02 03022 05 0000 151</t>
  </si>
  <si>
    <t>000 2 02 03024 05 0000 151</t>
  </si>
  <si>
    <t>000 2 02 03029 05 0000 151</t>
  </si>
  <si>
    <t>000 2 02 04005 05 0000 151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</si>
  <si>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</si>
  <si>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</si>
  <si>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</si>
  <si>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</si>
  <si>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Налог на рекламу, мобилизуемый на территории муниципальных районов</t>
  </si>
  <si>
    <t>000 1 09 06010 02 0000 110</t>
  </si>
  <si>
    <t>Налог с продаж</t>
  </si>
  <si>
    <t>000 2 19 00000 00 0000 000</t>
  </si>
  <si>
    <t>000 2 19 05000 05 0000 151</t>
  </si>
  <si>
    <t>Отклонения    ("-", "+")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</si>
  <si>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</si>
  <si>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</si>
  <si>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</si>
  <si>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000 1 13 00000 00 0000 000</t>
  </si>
  <si>
    <t>000 2 02 03069 05 0000 151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</si>
  <si>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</si>
  <si>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</si>
  <si>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000 2 02 04012 05 0000 151</t>
  </si>
  <si>
    <t>ДОХОДЫ ОТ ОКАЗАНИЯ ПЛАТНЫХ УСЛУГ И КОМПЕНСАЦИИ ЗАТРАТ ГОСУДАРСТВА</t>
  </si>
  <si>
    <t>000 2 02 02085 05 0000 151</t>
  </si>
  <si>
    <t>Субсидия бюджетам муниципальных районов на осуществление мероприятий по обеспечению жильем граждан РФ, проживающих в сельской местности</t>
  </si>
  <si>
    <t>000 1 09 07050 05 0000 110</t>
  </si>
  <si>
    <t>НАЛОГ НА ДОХОДЫ ФИЗИЧЕСКИХ ЛИЦ</t>
  </si>
  <si>
    <t>Исполнено за 2011 год</t>
  </si>
  <si>
    <t>Р А С Х О Д Ы</t>
  </si>
  <si>
    <t xml:space="preserve"> 0100 </t>
  </si>
  <si>
    <t>Общегосударственные вопросы,</t>
  </si>
  <si>
    <t>в том числе: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</si>
  <si>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</si>
  <si>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</si>
  <si>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</si>
  <si>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</si>
  <si>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</si>
  <si>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</si>
  <si>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</si>
  <si>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</si>
  <si>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</si>
  <si>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</si>
  <si>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</si>
  <si>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</si>
  <si>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</si>
  <si>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оборона,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</si>
  <si>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</si>
  <si>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</si>
  <si>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</si>
  <si>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</si>
  <si>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</si>
  <si>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деятельность,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</si>
  <si>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</si>
  <si>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</si>
  <si>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</si>
  <si>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</si>
  <si>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</si>
  <si>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экономика,</t>
  </si>
  <si>
    <t>0407</t>
  </si>
  <si>
    <t>лесное хозяйство</t>
  </si>
  <si>
    <t>0408</t>
  </si>
  <si>
    <t>транспорт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</si>
  <si>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</si>
  <si>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</si>
  <si>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</si>
  <si>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</si>
  <si>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хозяйство,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</si>
  <si>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</si>
  <si>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</si>
  <si>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</si>
  <si>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</si>
  <si>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</si>
  <si>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</si>
  <si>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</si>
  <si>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среды,</t>
  </si>
  <si>
    <t>0603</t>
  </si>
  <si>
    <t>охрана объектов растительного и животного мира и среды их обитания</t>
  </si>
  <si>
    <t>0700</t>
  </si>
  <si>
    <t>Образование,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</si>
  <si>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</si>
  <si>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</si>
  <si>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</si>
  <si>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</si>
  <si>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</si>
  <si>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</si>
  <si>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</si>
  <si>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</si>
  <si>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</si>
  <si>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</si>
  <si>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</si>
  <si>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</si>
  <si>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</si>
  <si>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 и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</si>
  <si>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</si>
  <si>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</si>
  <si>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</si>
  <si>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</si>
  <si>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</si>
  <si>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</si>
  <si>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</si>
  <si>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</si>
  <si>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</si>
  <si>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1000</t>
  </si>
  <si>
    <t>Социальная политика,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</si>
  <si>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</si>
  <si>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</si>
  <si>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</si>
  <si>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</si>
  <si>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</si>
  <si>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</si>
  <si>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</si>
  <si>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спорт,</t>
  </si>
  <si>
    <t>1101</t>
  </si>
  <si>
    <t>1102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</si>
  <si>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</si>
  <si>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</si>
  <si>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</si>
  <si>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</si>
  <si>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</si>
  <si>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долга,</t>
  </si>
  <si>
    <t>1301</t>
  </si>
  <si>
    <t>ВСЕГО РАСХОДОВ</t>
  </si>
  <si>
    <t>000 90 00 00 00 00 0000 000</t>
  </si>
  <si>
    <t>ИСТОЧНИКИ   ФИНАНСИРОВАНИЯ ДЕФИЦИТА  БЮДЖЕТОВ -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</si>
  <si>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</si>
  <si>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</si>
  <si>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</si>
  <si>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</si>
  <si>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</si>
  <si>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</si>
  <si>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</si>
  <si>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</si>
  <si>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</si>
  <si>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</si>
  <si>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</si>
  <si>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</si>
  <si>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</si>
  <si>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</si>
  <si>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</si>
  <si>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</si>
  <si>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</si>
  <si>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Субсидии на софинансирование реализации мероприятий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</si>
  <si>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бюджетам муниципальных районов Московской области на обеспечение подвоза учащихся к месту обучения в муниципальные общеобразовательные организации в Московской области, расположенные в сельской местности в соответствии с государственной программой Московской области "Образование Подмосковья» на  2014 - 2018 годы</t>
  </si>
  <si>
    <t>Субвенции бюджетам муниципальных районов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муниципальных районов Московской области</t>
  </si>
  <si>
    <t>Субвенции бюджетам муниципальным районам на обеспечение переданных муниципальным районам Московской области государственных полномочий по временному хранению, комплектованию, учёту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</si>
  <si>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</si>
  <si>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</si>
  <si>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</si>
  <si>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Субвенции бюджетам муниципальных образований Московской области на оплату расходов, связанных с компенсацией проезда к месту учёбы и обратно отдельным категориям обучающихся в муниципальных организациях в Московской области 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</si>
  <si>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</si>
  <si>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на компенсацию части родительской платы за содержание ребёнка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</si>
  <si>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</si>
  <si>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Субвенции бюджетам муниципальных районов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</si>
  <si>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(наказы избирателей)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</si>
  <si>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</si>
  <si>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</si>
  <si>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000 2 02 04999 05 0000 151</t>
  </si>
  <si>
    <t>Прочие межбюджетные трансферты, передаваемые бюджетам поселений на выплату денежного поощрения лучшим работникам учреждений культуры и на государственную поддержку учреждениям культуры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</si>
  <si>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</si>
  <si>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</si>
  <si>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000 2 07 05000 13 0000 180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</si>
  <si>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</si>
  <si>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</si>
  <si>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</si>
  <si>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Уточненный план 2015 года</t>
  </si>
  <si>
    <t>Исполнено                                                   за 2015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</si>
  <si>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</si>
  <si>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</si>
  <si>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</si>
  <si>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</si>
  <si>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</si>
  <si>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Денежные взыскания (штрафы) за нарушение земельного законодательства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</si>
  <si>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</si>
  <si>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</si>
  <si>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</si>
  <si>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</si>
  <si>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000 2 08 05000 10 0000 180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</si>
  <si>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</si>
  <si>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</si>
  <si>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000 2 18 05000 10 0000 151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</si>
  <si>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</si>
  <si>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000 1 01 02040 01 0000 110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</si>
  <si>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</si>
  <si>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</si>
  <si>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ИЗМЕНЕНИЕ ОСТАТКОВ СРЕДСТВ НА СЧЕТАХ ПО УЧЕТУ СРЕДСТВ БЮДЖЕТА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</si>
  <si>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</si>
  <si>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</si>
  <si>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</si>
  <si>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</si>
  <si>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000 01 05 02 01 10 0000 510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</si>
  <si>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</si>
  <si>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</si>
  <si>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</si>
  <si>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Уменьшение прочих остатков денежных средств бюджетов муниципальных районов</t>
  </si>
  <si>
    <t>000 01 05 02 01 10 0000 610</t>
  </si>
  <si>
    <t>РЕЗУЛЬТАТ ИСПОЛНЕНИЯ БЮДЖЕТА                                                                                         (ПРОФИЦИТ БЮДЖЕТА (со знаком "плюс")                                                                                                           ДЕФИЦИТ БЮДЖЕТА (со знаком "минус"))</t>
  </si>
  <si>
    <t>000 01 02 00 00 05 0000 710</t>
  </si>
  <si>
    <t>000 01 02 00 00 10 0000 710</t>
  </si>
  <si>
    <t>000 01 02 00 00 05 0000 810</t>
  </si>
  <si>
    <t>000 01 02 00 00 10 0000 810</t>
  </si>
  <si>
    <t>000 01 03 00 00 05 0000 710</t>
  </si>
  <si>
    <t>000 01 03 00 00 05 0000 810</t>
  </si>
  <si>
    <t>Дотации бюджетам поселений на поддержку мер по обеспечению сбалансированности бюджетов</t>
  </si>
  <si>
    <t>Доходы от оказания услуг учреждениями, находящимися в ведении органов местного самоуправления поселений</t>
  </si>
  <si>
    <t>Прочие местные налоги и сборы, мобилизуемые на территории муниципальных районов</t>
  </si>
  <si>
    <t>Прочие налоги и сборы (по отменённым местным налогам и сборам)</t>
  </si>
  <si>
    <t>Доходы, получаемые в виде арендой платы, а также средства от продажи права на заключение договоров аренды на земли, находящиеся в собственности муниципальных районов (за исключением земельных участков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</si>
  <si>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</si>
  <si>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</si>
  <si>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 xml:space="preserve">Прочие доходы от оказания платных услуг получателями средств бюджета муниципального района </t>
  </si>
  <si>
    <t>000 1 13 01995 05 0000 130</t>
  </si>
  <si>
    <t>000 1 13 01995 10 0000 130</t>
  </si>
  <si>
    <t>000 1 13 02995 05 0000 130</t>
  </si>
  <si>
    <t>Прочие доходы от компенсации затрат бюджетов муниципальных районов</t>
  </si>
  <si>
    <t>000 1 14 02053 05 0000 410</t>
  </si>
  <si>
    <t>000 11406013 10 0000 420</t>
  </si>
  <si>
    <t>000 1 14 02053 10 0000 410</t>
  </si>
  <si>
    <t>0107</t>
  </si>
  <si>
    <t>обеспечение проведения выборов и референдумов</t>
  </si>
  <si>
    <t>0705</t>
  </si>
  <si>
    <t>профессиональная подготовка, переподготовка и повышение квалификации</t>
  </si>
  <si>
    <t>000 11406025 05 0000 430</t>
  </si>
  <si>
    <t>Доходы от продажи земельных участков, находящихся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</si>
  <si>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000 11406025 10 0000 430</t>
  </si>
  <si>
    <t>000 2 02 02008 05 0000 151</t>
  </si>
  <si>
    <t>Субсидия бюджетам муниципальных районов на обеспечение жильем молодых семей</t>
  </si>
  <si>
    <t>000 2 02 03078 05 0000 151</t>
  </si>
  <si>
    <t>Межбюджетные трансферты, передаваемые бюджетам муниципальных районов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</si>
  <si>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</si>
  <si>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</si>
  <si>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000 2 02 01000 00 0000 151</t>
  </si>
  <si>
    <t>000 2 02 02009 05 0000 151</t>
  </si>
  <si>
    <t>Утвержденные бюджетные назначения</t>
  </si>
  <si>
    <t xml:space="preserve"> бюджет Лотошинского муниципального района          </t>
  </si>
  <si>
    <t>бюджеты городских и сельских поселений</t>
  </si>
  <si>
    <t>Наименование показателя</t>
  </si>
  <si>
    <t>000 1 11 05035 10 0000 120</t>
  </si>
  <si>
    <t>000 1 11 09045 10 0000 120</t>
  </si>
  <si>
    <t>000 1 17 01050 10 0000 180</t>
  </si>
  <si>
    <t>000 2 02 01001 10 0000 151</t>
  </si>
  <si>
    <t>000 2 02 01003 10 0000 151</t>
  </si>
  <si>
    <t>-</t>
  </si>
  <si>
    <t>000 1 17 05050 10 0000 180</t>
  </si>
  <si>
    <t>000 2 02 04012 00 0000 151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</si>
  <si>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</si>
  <si>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НАЛОГИ НА ТОВАРЫ (РАБОТЫ, УСЛУГИ), РЕАЛИЗУЕМЫЕ НА ТЕРРИТОРИИ РОССИЙСКОЙ ФЕДЕРАЦИИ</t>
  </si>
  <si>
    <t>000 1 03 00000 00 0000 000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</si>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</sst>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000"/>
  </numFmts>
  <fonts count="17"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/>
    </xf>
    <xf numFmtId="0" fontId="7" fillId="0" borderId="2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 wrapText="1"/>
    </xf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Border="1" applyAlignment="1">
      <alignment horizontal="center" vertical="center"/>
    </xf>
    <xf numFmtId="172" fontId="12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2" fontId="6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172" fontId="13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2" fontId="13" fillId="0" borderId="3" xfId="0" applyNumberFormat="1" applyFont="1" applyBorder="1" applyAlignment="1">
      <alignment horizontal="center" vertical="center"/>
    </xf>
    <xf numFmtId="172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43" fontId="12" fillId="0" borderId="0" xfId="18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3" fontId="12" fillId="0" borderId="0" xfId="0" applyNumberFormat="1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2" fontId="15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172" fontId="8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wrapText="1"/>
    </xf>
    <xf numFmtId="172" fontId="12" fillId="0" borderId="5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172" fontId="8" fillId="0" borderId="7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72" fontId="6" fillId="0" borderId="5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wrapText="1"/>
    </xf>
    <xf numFmtId="172" fontId="6" fillId="0" borderId="6" xfId="0" applyNumberFormat="1" applyFont="1" applyFill="1" applyBorder="1" applyAlignment="1">
      <alignment horizontal="center" vertical="center"/>
    </xf>
    <xf numFmtId="172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2" fontId="8" fillId="0" borderId="7" xfId="0" applyNumberFormat="1" applyFont="1" applyFill="1" applyBorder="1" applyAlignment="1">
      <alignment horizontal="center" wrapText="1"/>
    </xf>
    <xf numFmtId="172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172" fontId="6" fillId="0" borderId="3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right" wrapText="1"/>
    </xf>
    <xf numFmtId="172" fontId="11" fillId="0" borderId="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172" fontId="11" fillId="0" borderId="5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wrapText="1"/>
    </xf>
    <xf numFmtId="0" fontId="12" fillId="0" borderId="5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wrapText="1"/>
    </xf>
    <xf numFmtId="172" fontId="6" fillId="0" borderId="0" xfId="0" applyNumberFormat="1" applyFont="1" applyFill="1" applyAlignment="1">
      <alignment/>
    </xf>
    <xf numFmtId="17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1" xfId="0" applyNumberFormat="1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wrapText="1"/>
    </xf>
    <xf numFmtId="172" fontId="8" fillId="0" borderId="0" xfId="0" applyNumberFormat="1" applyFont="1" applyFill="1" applyBorder="1" applyAlignment="1">
      <alignment wrapText="1"/>
    </xf>
    <xf numFmtId="172" fontId="12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workbookViewId="0" topLeftCell="A1">
      <selection activeCell="H13" sqref="H13"/>
    </sheetView>
  </sheetViews>
  <sheetFormatPr defaultColWidth="9.140625" defaultRowHeight="12"/>
  <cols>
    <col min="1" max="1" width="20.421875" style="5" customWidth="1"/>
    <col min="2" max="2" width="40.140625" style="1" customWidth="1"/>
    <col min="3" max="3" width="9.7109375" style="2" customWidth="1"/>
    <col min="4" max="4" width="12.140625" style="11" hidden="1" customWidth="1"/>
    <col min="5" max="6" width="11.421875" style="0" hidden="1" customWidth="1"/>
    <col min="7" max="7" width="11.7109375" style="0" hidden="1" customWidth="1"/>
    <col min="8" max="8" width="9.00390625" style="0" customWidth="1"/>
    <col min="9" max="9" width="9.421875" style="0" customWidth="1"/>
    <col min="10" max="10" width="8.00390625" style="0" customWidth="1"/>
  </cols>
  <sheetData>
    <row r="1" spans="2:13" ht="12" customHeight="1">
      <c r="B1" s="195" t="s">
        <v>235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2">
      <c r="D2" s="11" t="s">
        <v>59</v>
      </c>
    </row>
    <row r="3" spans="1:13" s="5" customFormat="1" ht="120" customHeight="1">
      <c r="A3" s="23" t="s">
        <v>224</v>
      </c>
      <c r="B3" s="24" t="s">
        <v>223</v>
      </c>
      <c r="C3" s="17" t="s">
        <v>226</v>
      </c>
      <c r="D3" s="17" t="s">
        <v>227</v>
      </c>
      <c r="E3" s="17" t="s">
        <v>228</v>
      </c>
      <c r="F3" s="17" t="s">
        <v>230</v>
      </c>
      <c r="G3" s="17" t="s">
        <v>229</v>
      </c>
      <c r="H3" s="26" t="s">
        <v>231</v>
      </c>
      <c r="I3" s="26" t="s">
        <v>232</v>
      </c>
      <c r="J3" s="26" t="s">
        <v>233</v>
      </c>
      <c r="K3" s="26" t="s">
        <v>234</v>
      </c>
      <c r="L3" s="37">
        <v>0.67</v>
      </c>
      <c r="M3" s="6" t="s">
        <v>237</v>
      </c>
    </row>
    <row r="4" spans="1:13" ht="12">
      <c r="A4" s="6"/>
      <c r="B4" s="3"/>
      <c r="C4" s="4"/>
      <c r="D4" s="12"/>
      <c r="E4" s="14"/>
      <c r="F4" s="14"/>
      <c r="G4" s="14"/>
      <c r="H4" s="4"/>
      <c r="I4" s="4"/>
      <c r="J4" s="14"/>
      <c r="K4" s="4"/>
      <c r="L4" s="14"/>
      <c r="M4" s="14"/>
    </row>
    <row r="5" spans="1:14" s="10" customFormat="1" ht="28.5" customHeight="1">
      <c r="A5" s="7" t="s">
        <v>60</v>
      </c>
      <c r="B5" s="8" t="s">
        <v>61</v>
      </c>
      <c r="C5" s="22">
        <f>SUM(C6,C10,C13,C17,C21,C28,C39,C41,C44,C48)</f>
        <v>193774.4</v>
      </c>
      <c r="D5" s="22">
        <f>SUM(D6,D10,D13,D17,D21,D28,D39,D41,D44,D48)</f>
        <v>37806.1</v>
      </c>
      <c r="E5" s="22">
        <f>SUM(E6,E10,E13,E17,E21,E28,E39,E41,E44,E48)</f>
        <v>51042.899999999994</v>
      </c>
      <c r="F5" s="22">
        <f>SUM(F6,F10,F13,F17,F21,F28,F39,F41,F44,F48)</f>
        <v>50292.200000000004</v>
      </c>
      <c r="G5" s="22">
        <f>SUM(G6,G10,G13,G17,G21,G28,G39,G41,G44,G48)</f>
        <v>54633.2</v>
      </c>
      <c r="H5" s="22">
        <f aca="true" t="shared" si="0" ref="H5:H36">SUM(D5+E5)</f>
        <v>88849</v>
      </c>
      <c r="I5" s="22">
        <f>SUM(I6,I10,I13,I17,I21,I28,I39,I41,I44,I48)</f>
        <v>42444.020000000004</v>
      </c>
      <c r="J5" s="27">
        <f>SUM(I5/C5*100)</f>
        <v>21.903832497997673</v>
      </c>
      <c r="K5" s="13">
        <f>SUM(I5/H5*100)</f>
        <v>47.770959718173536</v>
      </c>
      <c r="L5" s="16">
        <f>SUM(H5*0.67)</f>
        <v>59528.83</v>
      </c>
      <c r="M5" s="38">
        <f>SUM(I5-L5)</f>
        <v>-17084.809999999998</v>
      </c>
      <c r="N5" s="36"/>
    </row>
    <row r="6" spans="1:13" s="10" customFormat="1" ht="21.75" customHeight="1">
      <c r="A6" s="7" t="s">
        <v>62</v>
      </c>
      <c r="B6" s="8" t="s">
        <v>63</v>
      </c>
      <c r="C6" s="9">
        <f>SUM(C7,C8,C9)</f>
        <v>132807</v>
      </c>
      <c r="D6" s="9">
        <f>SUM(D7,D8,D9)</f>
        <v>26162</v>
      </c>
      <c r="E6" s="9">
        <f>SUM(E7,E8,E9)</f>
        <v>32935</v>
      </c>
      <c r="F6" s="9">
        <f>SUM(F7,F8,F9)</f>
        <v>35327</v>
      </c>
      <c r="G6" s="9">
        <f>SUM(G7,G8,G9)</f>
        <v>38383</v>
      </c>
      <c r="H6" s="22">
        <f t="shared" si="0"/>
        <v>59097</v>
      </c>
      <c r="I6" s="9">
        <f>SUM(I7,I8,I9)</f>
        <v>28617</v>
      </c>
      <c r="J6" s="27">
        <f>SUM(I6/C6*100)</f>
        <v>21.54780997989564</v>
      </c>
      <c r="K6" s="13">
        <f>SUM(I6/H6*100)</f>
        <v>48.423777856743996</v>
      </c>
      <c r="L6" s="16">
        <f aca="true" t="shared" si="1" ref="L6:L48">SUM(H6*0.67)</f>
        <v>39594.990000000005</v>
      </c>
      <c r="M6" s="38">
        <f aca="true" t="shared" si="2" ref="M6:M48">SUM(I6-L6)</f>
        <v>-10977.990000000005</v>
      </c>
    </row>
    <row r="7" spans="1:13" s="10" customFormat="1" ht="41.25" customHeight="1" hidden="1">
      <c r="A7" s="7"/>
      <c r="B7" s="3" t="s">
        <v>213</v>
      </c>
      <c r="C7" s="15">
        <v>41405</v>
      </c>
      <c r="D7" s="18">
        <v>8156</v>
      </c>
      <c r="E7" s="18">
        <v>10268</v>
      </c>
      <c r="F7" s="18">
        <v>11014</v>
      </c>
      <c r="G7" s="18">
        <f aca="true" t="shared" si="3" ref="G7:G36">SUM(C7-D7-E7-F7)</f>
        <v>11967</v>
      </c>
      <c r="H7" s="22">
        <f t="shared" si="0"/>
        <v>18424</v>
      </c>
      <c r="I7" s="9">
        <v>8871.3</v>
      </c>
      <c r="J7" s="27">
        <f>SUM(I7/C7*100)</f>
        <v>21.425673227871027</v>
      </c>
      <c r="K7" s="13">
        <f>SUM(I7/H7*100)</f>
        <v>48.150781589231435</v>
      </c>
      <c r="L7" s="16">
        <f t="shared" si="1"/>
        <v>12344.08</v>
      </c>
      <c r="M7" s="38">
        <f t="shared" si="2"/>
        <v>-3472.7800000000007</v>
      </c>
    </row>
    <row r="8" spans="1:13" s="10" customFormat="1" ht="28.5" customHeight="1" hidden="1">
      <c r="A8" s="7"/>
      <c r="B8" s="3" t="s">
        <v>214</v>
      </c>
      <c r="C8" s="15">
        <v>91402</v>
      </c>
      <c r="D8" s="18">
        <v>18006</v>
      </c>
      <c r="E8" s="18">
        <v>22667</v>
      </c>
      <c r="F8" s="18">
        <v>24313</v>
      </c>
      <c r="G8" s="18">
        <f t="shared" si="3"/>
        <v>26416</v>
      </c>
      <c r="H8" s="22">
        <f t="shared" si="0"/>
        <v>40673</v>
      </c>
      <c r="I8" s="9">
        <v>19745.7</v>
      </c>
      <c r="J8" s="27">
        <f>SUM(I8/C8*100)</f>
        <v>21.603137786919323</v>
      </c>
      <c r="K8" s="13">
        <f>SUM(I8/H8*100)</f>
        <v>48.5474393332186</v>
      </c>
      <c r="L8" s="16">
        <f t="shared" si="1"/>
        <v>27250.91</v>
      </c>
      <c r="M8" s="38">
        <f t="shared" si="2"/>
        <v>-7505.209999999999</v>
      </c>
    </row>
    <row r="9" spans="1:13" ht="41.25" customHeight="1" hidden="1">
      <c r="A9" s="6" t="s">
        <v>64</v>
      </c>
      <c r="B9" s="3" t="s">
        <v>215</v>
      </c>
      <c r="C9" s="4"/>
      <c r="D9" s="19"/>
      <c r="E9" s="20"/>
      <c r="F9" s="20"/>
      <c r="G9" s="18">
        <f t="shared" si="3"/>
        <v>0</v>
      </c>
      <c r="H9" s="22">
        <f t="shared" si="0"/>
        <v>0</v>
      </c>
      <c r="I9" s="4"/>
      <c r="J9" s="27"/>
      <c r="K9" s="13"/>
      <c r="L9" s="16">
        <f t="shared" si="1"/>
        <v>0</v>
      </c>
      <c r="M9" s="38">
        <f t="shared" si="2"/>
        <v>0</v>
      </c>
    </row>
    <row r="10" spans="1:13" s="10" customFormat="1" ht="26.25" customHeight="1">
      <c r="A10" s="7" t="s">
        <v>65</v>
      </c>
      <c r="B10" s="8" t="s">
        <v>66</v>
      </c>
      <c r="C10" s="9">
        <f>SUM(C11:C12)</f>
        <v>11036</v>
      </c>
      <c r="D10" s="9">
        <f>SUM(D11:D12)</f>
        <v>2754.4</v>
      </c>
      <c r="E10" s="9">
        <f>SUM(E11:E12)</f>
        <v>2762.6</v>
      </c>
      <c r="F10" s="9">
        <f>SUM(F11:F12)</f>
        <v>2754.4</v>
      </c>
      <c r="G10" s="18">
        <f t="shared" si="3"/>
        <v>2764.6</v>
      </c>
      <c r="H10" s="22">
        <f t="shared" si="0"/>
        <v>5517</v>
      </c>
      <c r="I10" s="9">
        <f>SUM(I11:I12)</f>
        <v>3131</v>
      </c>
      <c r="J10" s="27">
        <f>SUM(I10/C10*100)</f>
        <v>28.370786516853936</v>
      </c>
      <c r="K10" s="13">
        <f>SUM(I10/H10*100)</f>
        <v>56.751857893782855</v>
      </c>
      <c r="L10" s="16">
        <f t="shared" si="1"/>
        <v>3696.3900000000003</v>
      </c>
      <c r="M10" s="38">
        <f t="shared" si="2"/>
        <v>-565.3900000000003</v>
      </c>
    </row>
    <row r="11" spans="1:13" ht="0.75" customHeight="1" hidden="1">
      <c r="A11" s="6" t="s">
        <v>67</v>
      </c>
      <c r="B11" s="3" t="s">
        <v>68</v>
      </c>
      <c r="C11" s="4">
        <v>11018</v>
      </c>
      <c r="D11" s="19">
        <v>2754</v>
      </c>
      <c r="E11" s="14">
        <v>2754</v>
      </c>
      <c r="F11" s="14">
        <v>2754</v>
      </c>
      <c r="G11" s="18">
        <f t="shared" si="3"/>
        <v>2756</v>
      </c>
      <c r="H11" s="22">
        <f t="shared" si="0"/>
        <v>5508</v>
      </c>
      <c r="I11" s="4">
        <v>3130.8</v>
      </c>
      <c r="J11" s="27">
        <f>SUM(I11/C11*100)</f>
        <v>28.41532038482483</v>
      </c>
      <c r="K11" s="13">
        <f>SUM(I11/H11*100)</f>
        <v>56.8409586056645</v>
      </c>
      <c r="L11" s="16">
        <f t="shared" si="1"/>
        <v>3690.36</v>
      </c>
      <c r="M11" s="38">
        <f t="shared" si="2"/>
        <v>-559.56</v>
      </c>
    </row>
    <row r="12" spans="1:13" ht="18" customHeight="1" hidden="1">
      <c r="A12" s="6" t="s">
        <v>69</v>
      </c>
      <c r="B12" s="3" t="s">
        <v>70</v>
      </c>
      <c r="C12" s="4">
        <v>18</v>
      </c>
      <c r="D12" s="19">
        <v>0.4</v>
      </c>
      <c r="E12" s="14">
        <v>8.6</v>
      </c>
      <c r="F12" s="14">
        <v>0.4</v>
      </c>
      <c r="G12" s="18">
        <f t="shared" si="3"/>
        <v>8.600000000000001</v>
      </c>
      <c r="H12" s="22">
        <f t="shared" si="0"/>
        <v>9</v>
      </c>
      <c r="I12" s="4">
        <v>0.2</v>
      </c>
      <c r="J12" s="27">
        <f>SUM(I12/C12*100)</f>
        <v>1.1111111111111112</v>
      </c>
      <c r="K12" s="13">
        <f>SUM(I12/H12*100)</f>
        <v>2.2222222222222223</v>
      </c>
      <c r="L12" s="16">
        <f t="shared" si="1"/>
        <v>6.03</v>
      </c>
      <c r="M12" s="38">
        <f t="shared" si="2"/>
        <v>-5.83</v>
      </c>
    </row>
    <row r="13" spans="1:13" s="10" customFormat="1" ht="30.75" customHeight="1">
      <c r="A13" s="7" t="s">
        <v>71</v>
      </c>
      <c r="B13" s="8" t="s">
        <v>72</v>
      </c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18">
        <f t="shared" si="3"/>
        <v>0</v>
      </c>
      <c r="H13" s="22">
        <f t="shared" si="0"/>
        <v>0</v>
      </c>
      <c r="I13" s="9">
        <f>SUM(I14:I16)</f>
        <v>0.02</v>
      </c>
      <c r="J13" s="27"/>
      <c r="K13" s="13"/>
      <c r="L13" s="16">
        <f t="shared" si="1"/>
        <v>0</v>
      </c>
      <c r="M13" s="38">
        <f t="shared" si="2"/>
        <v>0.02</v>
      </c>
    </row>
    <row r="14" spans="1:13" ht="18" customHeight="1" hidden="1">
      <c r="A14" s="6" t="s">
        <v>73</v>
      </c>
      <c r="B14" s="3" t="s">
        <v>74</v>
      </c>
      <c r="C14" s="4"/>
      <c r="D14" s="13"/>
      <c r="E14" s="14"/>
      <c r="F14" s="14"/>
      <c r="G14" s="18">
        <f t="shared" si="3"/>
        <v>0</v>
      </c>
      <c r="H14" s="22">
        <f t="shared" si="0"/>
        <v>0</v>
      </c>
      <c r="I14" s="4">
        <v>0.02</v>
      </c>
      <c r="J14" s="27"/>
      <c r="K14" s="13"/>
      <c r="L14" s="16">
        <f t="shared" si="1"/>
        <v>0</v>
      </c>
      <c r="M14" s="38">
        <f t="shared" si="2"/>
        <v>0.02</v>
      </c>
    </row>
    <row r="15" spans="1:13" ht="17.25" customHeight="1" hidden="1">
      <c r="A15" s="6" t="s">
        <v>75</v>
      </c>
      <c r="B15" s="3" t="s">
        <v>76</v>
      </c>
      <c r="C15" s="4"/>
      <c r="D15" s="19"/>
      <c r="E15" s="14"/>
      <c r="F15" s="14"/>
      <c r="G15" s="18">
        <f t="shared" si="3"/>
        <v>0</v>
      </c>
      <c r="H15" s="22">
        <f t="shared" si="0"/>
        <v>0</v>
      </c>
      <c r="I15" s="4"/>
      <c r="J15" s="27"/>
      <c r="K15" s="13"/>
      <c r="L15" s="16">
        <f t="shared" si="1"/>
        <v>0</v>
      </c>
      <c r="M15" s="38">
        <f t="shared" si="2"/>
        <v>0</v>
      </c>
    </row>
    <row r="16" spans="1:13" ht="17.25" customHeight="1" hidden="1">
      <c r="A16" s="6" t="s">
        <v>77</v>
      </c>
      <c r="B16" s="3" t="s">
        <v>78</v>
      </c>
      <c r="C16" s="4"/>
      <c r="D16" s="19"/>
      <c r="E16" s="14"/>
      <c r="F16" s="14"/>
      <c r="G16" s="18">
        <f t="shared" si="3"/>
        <v>0</v>
      </c>
      <c r="H16" s="22">
        <f t="shared" si="0"/>
        <v>0</v>
      </c>
      <c r="I16" s="4"/>
      <c r="J16" s="27"/>
      <c r="K16" s="13"/>
      <c r="L16" s="16">
        <f t="shared" si="1"/>
        <v>0</v>
      </c>
      <c r="M16" s="38">
        <f t="shared" si="2"/>
        <v>0</v>
      </c>
    </row>
    <row r="17" spans="1:13" s="10" customFormat="1" ht="24.75" customHeight="1">
      <c r="A17" s="7" t="s">
        <v>79</v>
      </c>
      <c r="B17" s="8" t="s">
        <v>80</v>
      </c>
      <c r="C17" s="9">
        <f>SUM(C18:C20)</f>
        <v>1967</v>
      </c>
      <c r="D17" s="9">
        <f>SUM(D18:D20)</f>
        <v>371</v>
      </c>
      <c r="E17" s="9">
        <f>SUM(E18:E20)</f>
        <v>499</v>
      </c>
      <c r="F17" s="9">
        <f>SUM(F18:F20)</f>
        <v>518.8</v>
      </c>
      <c r="G17" s="18">
        <f t="shared" si="3"/>
        <v>578.2</v>
      </c>
      <c r="H17" s="22">
        <f t="shared" si="0"/>
        <v>870</v>
      </c>
      <c r="I17" s="9">
        <f>SUM(I18:I20)</f>
        <v>554.3</v>
      </c>
      <c r="J17" s="27">
        <f>SUM(I17/C17*100)</f>
        <v>28.179969496695474</v>
      </c>
      <c r="K17" s="13">
        <f>SUM(I17/H17*100)</f>
        <v>63.712643678160916</v>
      </c>
      <c r="L17" s="16">
        <f t="shared" si="1"/>
        <v>582.9000000000001</v>
      </c>
      <c r="M17" s="38">
        <f t="shared" si="2"/>
        <v>-28.600000000000136</v>
      </c>
    </row>
    <row r="18" spans="1:13" ht="64.5" customHeight="1" hidden="1">
      <c r="A18" s="6" t="s">
        <v>81</v>
      </c>
      <c r="B18" s="3" t="s">
        <v>82</v>
      </c>
      <c r="C18" s="4">
        <v>514</v>
      </c>
      <c r="D18" s="19">
        <v>137</v>
      </c>
      <c r="E18" s="21">
        <v>128.5</v>
      </c>
      <c r="F18" s="21">
        <v>128.5</v>
      </c>
      <c r="G18" s="18">
        <f t="shared" si="3"/>
        <v>120</v>
      </c>
      <c r="H18" s="22">
        <f t="shared" si="0"/>
        <v>265.5</v>
      </c>
      <c r="I18" s="4">
        <v>224.2</v>
      </c>
      <c r="J18" s="27">
        <f>SUM(I18/C18*100)</f>
        <v>43.61867704280156</v>
      </c>
      <c r="K18" s="13">
        <f>SUM(I18/H18*100)</f>
        <v>84.44444444444444</v>
      </c>
      <c r="L18" s="16">
        <f t="shared" si="1"/>
        <v>177.88500000000002</v>
      </c>
      <c r="M18" s="38">
        <f t="shared" si="2"/>
        <v>46.31499999999997</v>
      </c>
    </row>
    <row r="19" spans="1:13" ht="77.25" customHeight="1" hidden="1">
      <c r="A19" s="6" t="s">
        <v>83</v>
      </c>
      <c r="B19" s="3" t="s">
        <v>84</v>
      </c>
      <c r="C19" s="4">
        <v>1451</v>
      </c>
      <c r="D19" s="19">
        <v>234</v>
      </c>
      <c r="E19" s="21">
        <v>368.5</v>
      </c>
      <c r="F19" s="21">
        <v>390.3</v>
      </c>
      <c r="G19" s="18">
        <f t="shared" si="3"/>
        <v>458.2</v>
      </c>
      <c r="H19" s="22">
        <f t="shared" si="0"/>
        <v>602.5</v>
      </c>
      <c r="I19" s="4">
        <v>330.1</v>
      </c>
      <c r="J19" s="27">
        <f>SUM(I19/C19*100)</f>
        <v>22.749827705031013</v>
      </c>
      <c r="K19" s="13">
        <f>SUM(I19/H19*100)</f>
        <v>54.78838174273859</v>
      </c>
      <c r="L19" s="16">
        <f t="shared" si="1"/>
        <v>403.675</v>
      </c>
      <c r="M19" s="38">
        <f t="shared" si="2"/>
        <v>-73.57499999999999</v>
      </c>
    </row>
    <row r="20" spans="1:13" ht="29.25" customHeight="1" hidden="1">
      <c r="A20" s="6" t="s">
        <v>85</v>
      </c>
      <c r="B20" s="3" t="s">
        <v>86</v>
      </c>
      <c r="C20" s="4">
        <v>2</v>
      </c>
      <c r="D20" s="13"/>
      <c r="E20" s="14">
        <v>2</v>
      </c>
      <c r="F20" s="14"/>
      <c r="G20" s="18">
        <f t="shared" si="3"/>
        <v>0</v>
      </c>
      <c r="H20" s="22">
        <f t="shared" si="0"/>
        <v>2</v>
      </c>
      <c r="I20" s="4"/>
      <c r="J20" s="27">
        <f>SUM(I20/C20*100)</f>
        <v>0</v>
      </c>
      <c r="K20" s="13">
        <f>SUM(I20/H20*100)</f>
        <v>0</v>
      </c>
      <c r="L20" s="16">
        <f t="shared" si="1"/>
        <v>1.34</v>
      </c>
      <c r="M20" s="38">
        <f t="shared" si="2"/>
        <v>-1.34</v>
      </c>
    </row>
    <row r="21" spans="1:13" s="10" customFormat="1" ht="42" customHeight="1">
      <c r="A21" s="7" t="s">
        <v>87</v>
      </c>
      <c r="B21" s="8" t="s">
        <v>88</v>
      </c>
      <c r="C21" s="9">
        <f>SUM(C22,C23,C25)</f>
        <v>30</v>
      </c>
      <c r="D21" s="18">
        <f>SUM(D22,D23,D25)</f>
        <v>7</v>
      </c>
      <c r="E21" s="18">
        <f>SUM(E22,E23,E25)</f>
        <v>7</v>
      </c>
      <c r="F21" s="18">
        <f>SUM(F22,F23,F25)</f>
        <v>7</v>
      </c>
      <c r="G21" s="18">
        <f t="shared" si="3"/>
        <v>9</v>
      </c>
      <c r="H21" s="22">
        <f t="shared" si="0"/>
        <v>14</v>
      </c>
      <c r="I21" s="9">
        <f>SUM(I22,I23,I25)</f>
        <v>0.4</v>
      </c>
      <c r="J21" s="27">
        <f>SUM(I21/C21*100)</f>
        <v>1.3333333333333335</v>
      </c>
      <c r="K21" s="13">
        <f>SUM(I21/H21*100)</f>
        <v>2.857142857142857</v>
      </c>
      <c r="L21" s="16">
        <f t="shared" si="1"/>
        <v>9.38</v>
      </c>
      <c r="M21" s="38">
        <f t="shared" si="2"/>
        <v>-8.98</v>
      </c>
    </row>
    <row r="22" spans="1:13" ht="0.75" customHeight="1">
      <c r="A22" s="6" t="s">
        <v>89</v>
      </c>
      <c r="B22" s="3" t="s">
        <v>90</v>
      </c>
      <c r="C22" s="4"/>
      <c r="D22" s="19"/>
      <c r="E22" s="21"/>
      <c r="F22" s="21"/>
      <c r="G22" s="18">
        <f t="shared" si="3"/>
        <v>0</v>
      </c>
      <c r="H22" s="22">
        <f t="shared" si="0"/>
        <v>0</v>
      </c>
      <c r="I22" s="4">
        <v>0.4</v>
      </c>
      <c r="J22" s="27"/>
      <c r="K22" s="13"/>
      <c r="L22" s="16">
        <f t="shared" si="1"/>
        <v>0</v>
      </c>
      <c r="M22" s="38">
        <f t="shared" si="2"/>
        <v>0.4</v>
      </c>
    </row>
    <row r="23" spans="1:13" ht="27" customHeight="1" hidden="1">
      <c r="A23" s="6" t="s">
        <v>91</v>
      </c>
      <c r="B23" s="3" t="s">
        <v>92</v>
      </c>
      <c r="C23" s="4">
        <f>SUM(C24)</f>
        <v>20</v>
      </c>
      <c r="D23" s="18">
        <f>SUM(D24)</f>
        <v>5</v>
      </c>
      <c r="E23" s="18">
        <f>SUM(E24)</f>
        <v>5</v>
      </c>
      <c r="F23" s="18">
        <f>SUM(F24)</f>
        <v>5</v>
      </c>
      <c r="G23" s="18">
        <f t="shared" si="3"/>
        <v>5</v>
      </c>
      <c r="H23" s="22">
        <f t="shared" si="0"/>
        <v>10</v>
      </c>
      <c r="I23" s="4">
        <f>SUM(I24)</f>
        <v>0</v>
      </c>
      <c r="J23" s="27">
        <f aca="true" t="shared" si="4" ref="J23:J28">SUM(I23/C23*100)</f>
        <v>0</v>
      </c>
      <c r="K23" s="13">
        <f aca="true" t="shared" si="5" ref="K23:K28">SUM(I23/H23*100)</f>
        <v>0</v>
      </c>
      <c r="L23" s="16">
        <f t="shared" si="1"/>
        <v>6.7</v>
      </c>
      <c r="M23" s="38">
        <f t="shared" si="2"/>
        <v>-6.7</v>
      </c>
    </row>
    <row r="24" spans="1:13" ht="39" customHeight="1" hidden="1">
      <c r="A24" s="6" t="s">
        <v>93</v>
      </c>
      <c r="B24" s="3" t="s">
        <v>94</v>
      </c>
      <c r="C24" s="4">
        <v>20</v>
      </c>
      <c r="D24" s="19">
        <v>5</v>
      </c>
      <c r="E24" s="21">
        <v>5</v>
      </c>
      <c r="F24" s="21">
        <v>5</v>
      </c>
      <c r="G24" s="18">
        <f t="shared" si="3"/>
        <v>5</v>
      </c>
      <c r="H24" s="22">
        <f t="shared" si="0"/>
        <v>10</v>
      </c>
      <c r="I24" s="4"/>
      <c r="J24" s="27">
        <f t="shared" si="4"/>
        <v>0</v>
      </c>
      <c r="K24" s="13">
        <f t="shared" si="5"/>
        <v>0</v>
      </c>
      <c r="L24" s="16">
        <f t="shared" si="1"/>
        <v>6.7</v>
      </c>
      <c r="M24" s="38">
        <f t="shared" si="2"/>
        <v>-6.7</v>
      </c>
    </row>
    <row r="25" spans="1:13" ht="36.75" customHeight="1" hidden="1">
      <c r="A25" s="6" t="s">
        <v>95</v>
      </c>
      <c r="B25" s="3" t="s">
        <v>96</v>
      </c>
      <c r="C25" s="4">
        <f>SUM(C26:C27)</f>
        <v>10</v>
      </c>
      <c r="D25" s="18">
        <f>SUM(D26:D27)</f>
        <v>2</v>
      </c>
      <c r="E25" s="18">
        <f>SUM(E26:E27)</f>
        <v>2</v>
      </c>
      <c r="F25" s="18">
        <f>SUM(F26:F27)</f>
        <v>2</v>
      </c>
      <c r="G25" s="18">
        <f t="shared" si="3"/>
        <v>4</v>
      </c>
      <c r="H25" s="22">
        <f t="shared" si="0"/>
        <v>4</v>
      </c>
      <c r="I25" s="4">
        <f>SUM(I26:I27)</f>
        <v>0</v>
      </c>
      <c r="J25" s="27">
        <f t="shared" si="4"/>
        <v>0</v>
      </c>
      <c r="K25" s="13">
        <f t="shared" si="5"/>
        <v>0</v>
      </c>
      <c r="L25" s="16">
        <f t="shared" si="1"/>
        <v>2.68</v>
      </c>
      <c r="M25" s="38">
        <f t="shared" si="2"/>
        <v>-2.68</v>
      </c>
    </row>
    <row r="26" spans="1:13" ht="29.25" customHeight="1" hidden="1">
      <c r="A26" s="6" t="s">
        <v>97</v>
      </c>
      <c r="B26" s="3" t="s">
        <v>210</v>
      </c>
      <c r="C26" s="4">
        <v>5</v>
      </c>
      <c r="D26" s="19">
        <v>1</v>
      </c>
      <c r="E26" s="21">
        <v>1</v>
      </c>
      <c r="F26" s="21">
        <v>1</v>
      </c>
      <c r="G26" s="18">
        <f t="shared" si="3"/>
        <v>2</v>
      </c>
      <c r="H26" s="22">
        <f t="shared" si="0"/>
        <v>2</v>
      </c>
      <c r="I26" s="4"/>
      <c r="J26" s="27">
        <f t="shared" si="4"/>
        <v>0</v>
      </c>
      <c r="K26" s="13">
        <f t="shared" si="5"/>
        <v>0</v>
      </c>
      <c r="L26" s="16">
        <f t="shared" si="1"/>
        <v>1.34</v>
      </c>
      <c r="M26" s="38">
        <f t="shared" si="2"/>
        <v>-1.34</v>
      </c>
    </row>
    <row r="27" spans="1:13" ht="32.25" customHeight="1" hidden="1">
      <c r="A27" s="6" t="s">
        <v>98</v>
      </c>
      <c r="B27" s="3" t="s">
        <v>99</v>
      </c>
      <c r="C27" s="4">
        <v>5</v>
      </c>
      <c r="D27" s="19">
        <v>1</v>
      </c>
      <c r="E27" s="21">
        <v>1</v>
      </c>
      <c r="F27" s="21">
        <v>1</v>
      </c>
      <c r="G27" s="18">
        <f t="shared" si="3"/>
        <v>2</v>
      </c>
      <c r="H27" s="22">
        <f t="shared" si="0"/>
        <v>2</v>
      </c>
      <c r="I27" s="4"/>
      <c r="J27" s="27">
        <f t="shared" si="4"/>
        <v>0</v>
      </c>
      <c r="K27" s="13">
        <f t="shared" si="5"/>
        <v>0</v>
      </c>
      <c r="L27" s="16">
        <f t="shared" si="1"/>
        <v>1.34</v>
      </c>
      <c r="M27" s="38">
        <f t="shared" si="2"/>
        <v>-1.34</v>
      </c>
    </row>
    <row r="28" spans="1:13" s="10" customFormat="1" ht="36">
      <c r="A28" s="7" t="s">
        <v>110</v>
      </c>
      <c r="B28" s="8" t="s">
        <v>111</v>
      </c>
      <c r="C28" s="13">
        <f>SUM(C29,C31,C35,C37)</f>
        <v>15149</v>
      </c>
      <c r="D28" s="13">
        <f>SUM(D29,D31,D35,D37)</f>
        <v>3667</v>
      </c>
      <c r="E28" s="13">
        <f>SUM(E29,E31,E35,E37)</f>
        <v>3668</v>
      </c>
      <c r="F28" s="13">
        <f>SUM(F29,F31,F35,F37)</f>
        <v>3668</v>
      </c>
      <c r="G28" s="18">
        <f t="shared" si="3"/>
        <v>4146</v>
      </c>
      <c r="H28" s="22">
        <f t="shared" si="0"/>
        <v>7335</v>
      </c>
      <c r="I28" s="13">
        <f>SUM(I29,I31,I35,I37)</f>
        <v>2958.8</v>
      </c>
      <c r="J28" s="27">
        <f t="shared" si="4"/>
        <v>19.531322199485114</v>
      </c>
      <c r="K28" s="13">
        <f t="shared" si="5"/>
        <v>40.338104976141786</v>
      </c>
      <c r="L28" s="16">
        <f t="shared" si="1"/>
        <v>4914.450000000001</v>
      </c>
      <c r="M28" s="38">
        <f t="shared" si="2"/>
        <v>-1955.6500000000005</v>
      </c>
    </row>
    <row r="29" spans="1:13" ht="43.5" customHeight="1" hidden="1">
      <c r="A29" s="6" t="s">
        <v>112</v>
      </c>
      <c r="B29" s="3" t="s">
        <v>114</v>
      </c>
      <c r="C29" s="4">
        <f>SUM(C30)</f>
        <v>0</v>
      </c>
      <c r="D29" s="4">
        <f>SUM(D30)</f>
        <v>0</v>
      </c>
      <c r="E29" s="4">
        <f>SUM(E30)</f>
        <v>0</v>
      </c>
      <c r="F29" s="4">
        <f>SUM(F30)</f>
        <v>0</v>
      </c>
      <c r="G29" s="18">
        <f t="shared" si="3"/>
        <v>0</v>
      </c>
      <c r="H29" s="22">
        <f t="shared" si="0"/>
        <v>0</v>
      </c>
      <c r="I29" s="4">
        <f>SUM(I30)</f>
        <v>0</v>
      </c>
      <c r="J29" s="27"/>
      <c r="K29" s="13"/>
      <c r="L29" s="16">
        <f t="shared" si="1"/>
        <v>0</v>
      </c>
      <c r="M29" s="38">
        <f t="shared" si="2"/>
        <v>0</v>
      </c>
    </row>
    <row r="30" spans="1:13" ht="41.25" customHeight="1" hidden="1">
      <c r="A30" s="6" t="s">
        <v>115</v>
      </c>
      <c r="B30" s="3" t="s">
        <v>116</v>
      </c>
      <c r="C30" s="4"/>
      <c r="D30" s="13"/>
      <c r="E30" s="14"/>
      <c r="F30" s="14"/>
      <c r="G30" s="18">
        <f t="shared" si="3"/>
        <v>0</v>
      </c>
      <c r="H30" s="22">
        <f t="shared" si="0"/>
        <v>0</v>
      </c>
      <c r="I30" s="4"/>
      <c r="J30" s="27"/>
      <c r="K30" s="13"/>
      <c r="L30" s="16">
        <f t="shared" si="1"/>
        <v>0</v>
      </c>
      <c r="M30" s="38">
        <f t="shared" si="2"/>
        <v>0</v>
      </c>
    </row>
    <row r="31" spans="1:13" ht="35.25" customHeight="1" hidden="1">
      <c r="A31" s="6" t="s">
        <v>117</v>
      </c>
      <c r="B31" s="3" t="s">
        <v>118</v>
      </c>
      <c r="C31" s="4">
        <f>SUM(C32:C33)</f>
        <v>8671</v>
      </c>
      <c r="D31" s="4">
        <f>SUM(D32:D33)</f>
        <v>2167</v>
      </c>
      <c r="E31" s="4">
        <f>SUM(E32:E33)</f>
        <v>2168</v>
      </c>
      <c r="F31" s="4">
        <f>SUM(F32:F33)</f>
        <v>2168</v>
      </c>
      <c r="G31" s="18">
        <f t="shared" si="3"/>
        <v>2168</v>
      </c>
      <c r="H31" s="22">
        <f t="shared" si="0"/>
        <v>4335</v>
      </c>
      <c r="I31" s="4">
        <f>SUM(I32:I33)</f>
        <v>2336.2</v>
      </c>
      <c r="J31" s="27">
        <f aca="true" t="shared" si="6" ref="J31:J48">SUM(I31/C31*100)</f>
        <v>26.942682504901395</v>
      </c>
      <c r="K31" s="13">
        <f>SUM(I31/H31*100)</f>
        <v>53.89158016147635</v>
      </c>
      <c r="L31" s="16">
        <f t="shared" si="1"/>
        <v>2904.4500000000003</v>
      </c>
      <c r="M31" s="38">
        <f t="shared" si="2"/>
        <v>-568.2500000000005</v>
      </c>
    </row>
    <row r="32" spans="1:13" ht="66.75" customHeight="1" hidden="1">
      <c r="A32" s="6" t="s">
        <v>119</v>
      </c>
      <c r="B32" s="3" t="s">
        <v>120</v>
      </c>
      <c r="C32" s="4">
        <v>3059</v>
      </c>
      <c r="D32" s="19">
        <v>764</v>
      </c>
      <c r="E32" s="21">
        <v>765</v>
      </c>
      <c r="F32" s="21">
        <v>765</v>
      </c>
      <c r="G32" s="18">
        <f t="shared" si="3"/>
        <v>765</v>
      </c>
      <c r="H32" s="22">
        <f t="shared" si="0"/>
        <v>1529</v>
      </c>
      <c r="I32" s="4">
        <v>1176.1</v>
      </c>
      <c r="J32" s="27">
        <f t="shared" si="6"/>
        <v>38.4472049689441</v>
      </c>
      <c r="K32" s="13">
        <f>SUM(I32/H32*100)</f>
        <v>76.91955526487901</v>
      </c>
      <c r="L32" s="16">
        <f t="shared" si="1"/>
        <v>1024.43</v>
      </c>
      <c r="M32" s="38">
        <f t="shared" si="2"/>
        <v>151.66999999999985</v>
      </c>
    </row>
    <row r="33" spans="1:13" ht="78.75" customHeight="1" hidden="1">
      <c r="A33" s="6" t="s">
        <v>121</v>
      </c>
      <c r="B33" s="3" t="s">
        <v>236</v>
      </c>
      <c r="C33" s="9">
        <f>SUM(C34)</f>
        <v>5612</v>
      </c>
      <c r="D33" s="9">
        <f>SUM(D34)</f>
        <v>1403</v>
      </c>
      <c r="E33" s="9">
        <f>SUM(E34)</f>
        <v>1403</v>
      </c>
      <c r="F33" s="9">
        <f>SUM(F34)</f>
        <v>1403</v>
      </c>
      <c r="G33" s="18">
        <f t="shared" si="3"/>
        <v>1403</v>
      </c>
      <c r="H33" s="22">
        <f t="shared" si="0"/>
        <v>2806</v>
      </c>
      <c r="I33" s="9">
        <f>SUM(I34)</f>
        <v>1160.1</v>
      </c>
      <c r="J33" s="27">
        <f t="shared" si="6"/>
        <v>20.671774768353526</v>
      </c>
      <c r="K33" s="13">
        <f>SUM(I33/H33*100)</f>
        <v>41.34354953670705</v>
      </c>
      <c r="L33" s="16">
        <f t="shared" si="1"/>
        <v>1880.0200000000002</v>
      </c>
      <c r="M33" s="38">
        <f t="shared" si="2"/>
        <v>-719.9200000000003</v>
      </c>
    </row>
    <row r="34" spans="1:13" ht="69" customHeight="1" hidden="1">
      <c r="A34" s="6" t="s">
        <v>178</v>
      </c>
      <c r="B34" s="3" t="s">
        <v>179</v>
      </c>
      <c r="C34" s="4">
        <v>5612</v>
      </c>
      <c r="D34" s="19">
        <v>1403</v>
      </c>
      <c r="E34" s="14">
        <v>1403</v>
      </c>
      <c r="F34" s="14">
        <v>1403</v>
      </c>
      <c r="G34" s="18">
        <f t="shared" si="3"/>
        <v>1403</v>
      </c>
      <c r="H34" s="22">
        <f t="shared" si="0"/>
        <v>2806</v>
      </c>
      <c r="I34" s="4">
        <v>1160.1</v>
      </c>
      <c r="J34" s="27">
        <f t="shared" si="6"/>
        <v>20.671774768353526</v>
      </c>
      <c r="K34" s="13">
        <f>SUM(I34/H34*100)</f>
        <v>41.34354953670705</v>
      </c>
      <c r="L34" s="16">
        <f t="shared" si="1"/>
        <v>1880.0200000000002</v>
      </c>
      <c r="M34" s="38">
        <f t="shared" si="2"/>
        <v>-719.9200000000003</v>
      </c>
    </row>
    <row r="35" spans="1:13" ht="27.75" customHeight="1" hidden="1">
      <c r="A35" s="6" t="s">
        <v>180</v>
      </c>
      <c r="B35" s="3" t="s">
        <v>181</v>
      </c>
      <c r="C35" s="4">
        <f>SUM(C36)</f>
        <v>478</v>
      </c>
      <c r="D35" s="4"/>
      <c r="E35" s="4"/>
      <c r="F35" s="4"/>
      <c r="G35" s="18">
        <f t="shared" si="3"/>
        <v>478</v>
      </c>
      <c r="H35" s="22">
        <f t="shared" si="0"/>
        <v>0</v>
      </c>
      <c r="I35" s="4">
        <f>SUM(I36)</f>
        <v>25.3</v>
      </c>
      <c r="J35" s="27">
        <f t="shared" si="6"/>
        <v>5.292887029288703</v>
      </c>
      <c r="K35" s="13"/>
      <c r="L35" s="16">
        <f t="shared" si="1"/>
        <v>0</v>
      </c>
      <c r="M35" s="38">
        <f t="shared" si="2"/>
        <v>25.3</v>
      </c>
    </row>
    <row r="36" spans="1:13" ht="51.75" customHeight="1" hidden="1">
      <c r="A36" s="6" t="s">
        <v>182</v>
      </c>
      <c r="B36" s="3" t="s">
        <v>183</v>
      </c>
      <c r="C36" s="4">
        <v>478</v>
      </c>
      <c r="D36" s="19">
        <v>25.3</v>
      </c>
      <c r="E36" s="14">
        <v>25.3</v>
      </c>
      <c r="F36" s="14">
        <v>213</v>
      </c>
      <c r="G36" s="18">
        <f t="shared" si="3"/>
        <v>214.39999999999998</v>
      </c>
      <c r="H36" s="22">
        <f t="shared" si="0"/>
        <v>50.6</v>
      </c>
      <c r="I36" s="4">
        <v>25.3</v>
      </c>
      <c r="J36" s="27">
        <f t="shared" si="6"/>
        <v>5.292887029288703</v>
      </c>
      <c r="K36" s="13">
        <f aca="true" t="shared" si="7" ref="K36:K48">SUM(I36/H36*100)</f>
        <v>50</v>
      </c>
      <c r="L36" s="16">
        <f t="shared" si="1"/>
        <v>33.902</v>
      </c>
      <c r="M36" s="38">
        <f t="shared" si="2"/>
        <v>-8.602</v>
      </c>
    </row>
    <row r="37" spans="1:13" ht="37.5" customHeight="1" hidden="1">
      <c r="A37" s="6" t="s">
        <v>184</v>
      </c>
      <c r="B37" s="3" t="s">
        <v>185</v>
      </c>
      <c r="C37" s="15">
        <f>SUM(C38)</f>
        <v>6000</v>
      </c>
      <c r="D37" s="15">
        <f>SUM(D38)</f>
        <v>1500</v>
      </c>
      <c r="E37" s="15">
        <f>SUM(E38)</f>
        <v>1500</v>
      </c>
      <c r="F37" s="15">
        <f>SUM(F38)</f>
        <v>1500</v>
      </c>
      <c r="G37" s="15">
        <f>SUM(G38)</f>
        <v>1500</v>
      </c>
      <c r="H37" s="22">
        <f aca="true" t="shared" si="8" ref="H37:H48">SUM(D37+E37)</f>
        <v>3000</v>
      </c>
      <c r="I37" s="15">
        <f>SUM(I38)</f>
        <v>597.3</v>
      </c>
      <c r="J37" s="27">
        <f t="shared" si="6"/>
        <v>9.954999999999998</v>
      </c>
      <c r="K37" s="13">
        <f t="shared" si="7"/>
        <v>19.909999999999997</v>
      </c>
      <c r="L37" s="16">
        <f t="shared" si="1"/>
        <v>2010.0000000000002</v>
      </c>
      <c r="M37" s="38">
        <f t="shared" si="2"/>
        <v>-1412.7000000000003</v>
      </c>
    </row>
    <row r="38" spans="1:13" ht="41.25" customHeight="1" hidden="1">
      <c r="A38" s="6" t="s">
        <v>186</v>
      </c>
      <c r="B38" s="3" t="s">
        <v>187</v>
      </c>
      <c r="C38" s="4">
        <v>6000</v>
      </c>
      <c r="D38" s="19">
        <v>1500</v>
      </c>
      <c r="E38" s="14">
        <v>1500</v>
      </c>
      <c r="F38" s="14">
        <v>1500</v>
      </c>
      <c r="G38" s="18">
        <f>SUM(C38-D38-E38-F38)</f>
        <v>1500</v>
      </c>
      <c r="H38" s="22">
        <f t="shared" si="8"/>
        <v>3000</v>
      </c>
      <c r="I38" s="4">
        <v>597.3</v>
      </c>
      <c r="J38" s="27">
        <f t="shared" si="6"/>
        <v>9.954999999999998</v>
      </c>
      <c r="K38" s="13">
        <f t="shared" si="7"/>
        <v>19.909999999999997</v>
      </c>
      <c r="L38" s="16">
        <f t="shared" si="1"/>
        <v>2010.0000000000002</v>
      </c>
      <c r="M38" s="38">
        <f t="shared" si="2"/>
        <v>-1412.7000000000003</v>
      </c>
    </row>
    <row r="39" spans="1:13" s="10" customFormat="1" ht="32.25" customHeight="1">
      <c r="A39" s="7" t="s">
        <v>188</v>
      </c>
      <c r="B39" s="8" t="s">
        <v>189</v>
      </c>
      <c r="C39" s="9">
        <f>SUM(C40)</f>
        <v>1250.4</v>
      </c>
      <c r="D39" s="9">
        <f>SUM(D40)</f>
        <v>63</v>
      </c>
      <c r="E39" s="9">
        <f>SUM(E40)</f>
        <v>185</v>
      </c>
      <c r="F39" s="9">
        <f>SUM(F40)</f>
        <v>133</v>
      </c>
      <c r="G39" s="18">
        <f>SUM(C39-D39-E39-F39)</f>
        <v>869.4000000000001</v>
      </c>
      <c r="H39" s="22">
        <f t="shared" si="8"/>
        <v>248</v>
      </c>
      <c r="I39" s="9">
        <f>SUM(I40)</f>
        <v>126.3</v>
      </c>
      <c r="J39" s="27">
        <f t="shared" si="6"/>
        <v>10.100767754318616</v>
      </c>
      <c r="K39" s="13">
        <f t="shared" si="7"/>
        <v>50.92741935483871</v>
      </c>
      <c r="L39" s="16">
        <f t="shared" si="1"/>
        <v>166.16</v>
      </c>
      <c r="M39" s="38">
        <f t="shared" si="2"/>
        <v>-39.86</v>
      </c>
    </row>
    <row r="40" spans="1:13" ht="40.5" customHeight="1" hidden="1">
      <c r="A40" s="6" t="s">
        <v>190</v>
      </c>
      <c r="B40" s="3" t="s">
        <v>191</v>
      </c>
      <c r="C40" s="12">
        <v>1250.4</v>
      </c>
      <c r="D40" s="19">
        <v>63</v>
      </c>
      <c r="E40" s="21">
        <v>185</v>
      </c>
      <c r="F40" s="21">
        <v>133</v>
      </c>
      <c r="G40" s="18">
        <f>SUM(C40-D40-E40-F40)</f>
        <v>869.4000000000001</v>
      </c>
      <c r="H40" s="22">
        <f t="shared" si="8"/>
        <v>248</v>
      </c>
      <c r="I40" s="4">
        <v>126.3</v>
      </c>
      <c r="J40" s="27">
        <f t="shared" si="6"/>
        <v>10.100767754318616</v>
      </c>
      <c r="K40" s="13">
        <f t="shared" si="7"/>
        <v>50.92741935483871</v>
      </c>
      <c r="L40" s="16">
        <f t="shared" si="1"/>
        <v>166.16</v>
      </c>
      <c r="M40" s="38">
        <f t="shared" si="2"/>
        <v>-39.86</v>
      </c>
    </row>
    <row r="41" spans="1:13" s="10" customFormat="1" ht="39.75" customHeight="1">
      <c r="A41" s="7" t="s">
        <v>192</v>
      </c>
      <c r="B41" s="8" t="s">
        <v>193</v>
      </c>
      <c r="C41" s="9">
        <f>SUM(C42:C43)</f>
        <v>27444</v>
      </c>
      <c r="D41" s="9">
        <f>SUM(D42:D43)</f>
        <v>3758.7</v>
      </c>
      <c r="E41" s="9">
        <f>SUM(E42:E43)</f>
        <v>9963.3</v>
      </c>
      <c r="F41" s="9">
        <f>SUM(F42:F43)</f>
        <v>6861</v>
      </c>
      <c r="G41" s="18">
        <f>SUM(C41-D41-E41-F41)</f>
        <v>6861</v>
      </c>
      <c r="H41" s="22">
        <f t="shared" si="8"/>
        <v>13722</v>
      </c>
      <c r="I41" s="9">
        <f>SUM(I42:I43)</f>
        <v>5560.700000000001</v>
      </c>
      <c r="J41" s="27">
        <f t="shared" si="6"/>
        <v>20.26198804838945</v>
      </c>
      <c r="K41" s="13">
        <f t="shared" si="7"/>
        <v>40.5239760967789</v>
      </c>
      <c r="L41" s="16">
        <f t="shared" si="1"/>
        <v>9193.74</v>
      </c>
      <c r="M41" s="38">
        <f t="shared" si="2"/>
        <v>-3633.039999999999</v>
      </c>
    </row>
    <row r="42" spans="1:13" ht="1.5" customHeight="1" hidden="1">
      <c r="A42" s="6" t="s">
        <v>195</v>
      </c>
      <c r="B42" s="3" t="s">
        <v>194</v>
      </c>
      <c r="C42" s="4">
        <v>5880</v>
      </c>
      <c r="D42" s="19">
        <v>1114.7</v>
      </c>
      <c r="E42" s="21">
        <v>1825.3</v>
      </c>
      <c r="F42" s="21">
        <v>1470</v>
      </c>
      <c r="G42" s="18">
        <f>SUM(C42-D42-E42-F42)</f>
        <v>1470</v>
      </c>
      <c r="H42" s="22">
        <f t="shared" si="8"/>
        <v>2940</v>
      </c>
      <c r="I42" s="4">
        <v>1339.9</v>
      </c>
      <c r="J42" s="27">
        <f t="shared" si="6"/>
        <v>22.787414965986397</v>
      </c>
      <c r="K42" s="13">
        <f t="shared" si="7"/>
        <v>45.57482993197279</v>
      </c>
      <c r="L42" s="16">
        <f t="shared" si="1"/>
        <v>1969.8000000000002</v>
      </c>
      <c r="M42" s="38">
        <f t="shared" si="2"/>
        <v>-629.9000000000001</v>
      </c>
    </row>
    <row r="43" spans="1:13" ht="33.75" customHeight="1" hidden="1">
      <c r="A43" s="6" t="s">
        <v>196</v>
      </c>
      <c r="B43" s="3" t="s">
        <v>212</v>
      </c>
      <c r="C43" s="12">
        <v>21564</v>
      </c>
      <c r="D43" s="19">
        <v>2644</v>
      </c>
      <c r="E43" s="21">
        <v>8138</v>
      </c>
      <c r="F43" s="21">
        <v>5391</v>
      </c>
      <c r="G43" s="18">
        <v>5391</v>
      </c>
      <c r="H43" s="22">
        <f t="shared" si="8"/>
        <v>10782</v>
      </c>
      <c r="I43" s="4">
        <v>4220.8</v>
      </c>
      <c r="J43" s="27">
        <f t="shared" si="6"/>
        <v>19.57336301242812</v>
      </c>
      <c r="K43" s="13">
        <f t="shared" si="7"/>
        <v>39.14672602485624</v>
      </c>
      <c r="L43" s="16">
        <f t="shared" si="1"/>
        <v>7223.9400000000005</v>
      </c>
      <c r="M43" s="38">
        <f t="shared" si="2"/>
        <v>-3003.1400000000003</v>
      </c>
    </row>
    <row r="44" spans="1:13" s="10" customFormat="1" ht="31.5" customHeight="1">
      <c r="A44" s="7" t="s">
        <v>197</v>
      </c>
      <c r="B44" s="8" t="s">
        <v>198</v>
      </c>
      <c r="C44" s="9">
        <f>SUM(C45)</f>
        <v>4084</v>
      </c>
      <c r="D44" s="9">
        <f>SUM(D45)</f>
        <v>1021</v>
      </c>
      <c r="E44" s="9">
        <f>SUM(E45)</f>
        <v>1021</v>
      </c>
      <c r="F44" s="9">
        <f>SUM(F45)</f>
        <v>1021</v>
      </c>
      <c r="G44" s="18">
        <f>SUM(C44-D44-E44-F44)</f>
        <v>1021</v>
      </c>
      <c r="H44" s="22">
        <f t="shared" si="8"/>
        <v>2042</v>
      </c>
      <c r="I44" s="9">
        <f>SUM(I45)</f>
        <v>1199.7</v>
      </c>
      <c r="J44" s="27">
        <f t="shared" si="6"/>
        <v>29.375612144955927</v>
      </c>
      <c r="K44" s="13">
        <f t="shared" si="7"/>
        <v>58.75122428991185</v>
      </c>
      <c r="L44" s="16">
        <f t="shared" si="1"/>
        <v>1368.14</v>
      </c>
      <c r="M44" s="38">
        <f t="shared" si="2"/>
        <v>-168.44000000000005</v>
      </c>
    </row>
    <row r="45" spans="1:13" ht="36" hidden="1">
      <c r="A45" s="6" t="s">
        <v>199</v>
      </c>
      <c r="B45" s="3" t="s">
        <v>200</v>
      </c>
      <c r="C45" s="4">
        <f>SUM(C46:C47)</f>
        <v>4084</v>
      </c>
      <c r="D45" s="4">
        <f>SUM(D46:D47)</f>
        <v>1021</v>
      </c>
      <c r="E45" s="4">
        <f>SUM(E46:E47)</f>
        <v>1021</v>
      </c>
      <c r="F45" s="4">
        <f>SUM(F46:F47)</f>
        <v>1021</v>
      </c>
      <c r="G45" s="18">
        <f>SUM(C45-D45-E45-F45)</f>
        <v>1021</v>
      </c>
      <c r="H45" s="22">
        <f t="shared" si="8"/>
        <v>2042</v>
      </c>
      <c r="I45" s="4">
        <f>SUM(I46:I47)</f>
        <v>1199.7</v>
      </c>
      <c r="J45" s="27">
        <f t="shared" si="6"/>
        <v>29.375612144955927</v>
      </c>
      <c r="K45" s="13">
        <f t="shared" si="7"/>
        <v>58.75122428991185</v>
      </c>
      <c r="L45" s="16">
        <f t="shared" si="1"/>
        <v>1368.14</v>
      </c>
      <c r="M45" s="38">
        <f t="shared" si="2"/>
        <v>-168.44000000000005</v>
      </c>
    </row>
    <row r="46" spans="1:13" ht="39" customHeight="1" hidden="1">
      <c r="A46" s="6" t="s">
        <v>201</v>
      </c>
      <c r="B46" s="3" t="s">
        <v>200</v>
      </c>
      <c r="C46" s="4">
        <v>3500</v>
      </c>
      <c r="D46" s="19">
        <v>875</v>
      </c>
      <c r="E46" s="14">
        <v>875</v>
      </c>
      <c r="F46" s="14">
        <v>875</v>
      </c>
      <c r="G46" s="18">
        <f>SUM(C46-D46-E46-F46)</f>
        <v>875</v>
      </c>
      <c r="H46" s="22">
        <f t="shared" si="8"/>
        <v>1750</v>
      </c>
      <c r="I46" s="4">
        <v>785</v>
      </c>
      <c r="J46" s="27">
        <f t="shared" si="6"/>
        <v>22.428571428571427</v>
      </c>
      <c r="K46" s="13">
        <f t="shared" si="7"/>
        <v>44.857142857142854</v>
      </c>
      <c r="L46" s="16">
        <f t="shared" si="1"/>
        <v>1172.5</v>
      </c>
      <c r="M46" s="38">
        <f t="shared" si="2"/>
        <v>-387.5</v>
      </c>
    </row>
    <row r="47" spans="1:13" ht="60" customHeight="1" hidden="1">
      <c r="A47" s="6" t="s">
        <v>202</v>
      </c>
      <c r="B47" s="3" t="s">
        <v>203</v>
      </c>
      <c r="C47" s="4">
        <v>584</v>
      </c>
      <c r="D47" s="19">
        <v>146</v>
      </c>
      <c r="E47" s="14">
        <v>146</v>
      </c>
      <c r="F47" s="14">
        <v>146</v>
      </c>
      <c r="G47" s="18">
        <f>SUM(C47-D47-E47-F47)</f>
        <v>146</v>
      </c>
      <c r="H47" s="22">
        <f t="shared" si="8"/>
        <v>292</v>
      </c>
      <c r="I47" s="4">
        <v>414.7</v>
      </c>
      <c r="J47" s="27">
        <f t="shared" si="6"/>
        <v>71.01027397260273</v>
      </c>
      <c r="K47" s="13">
        <f t="shared" si="7"/>
        <v>142.02054794520546</v>
      </c>
      <c r="L47" s="16">
        <f t="shared" si="1"/>
        <v>195.64000000000001</v>
      </c>
      <c r="M47" s="38">
        <f t="shared" si="2"/>
        <v>219.05999999999997</v>
      </c>
    </row>
    <row r="48" spans="1:13" s="10" customFormat="1" ht="24.75" customHeight="1">
      <c r="A48" s="7" t="s">
        <v>204</v>
      </c>
      <c r="B48" s="8" t="s">
        <v>205</v>
      </c>
      <c r="C48" s="9">
        <v>7</v>
      </c>
      <c r="D48" s="18">
        <v>2</v>
      </c>
      <c r="E48" s="18">
        <v>2</v>
      </c>
      <c r="F48" s="18">
        <v>2</v>
      </c>
      <c r="G48" s="18">
        <f>SUM(C48-D48-E48-F48)</f>
        <v>1</v>
      </c>
      <c r="H48" s="22">
        <f t="shared" si="8"/>
        <v>4</v>
      </c>
      <c r="I48" s="9">
        <v>295.8</v>
      </c>
      <c r="J48" s="27">
        <f t="shared" si="6"/>
        <v>4225.714285714286</v>
      </c>
      <c r="K48" s="13">
        <f t="shared" si="7"/>
        <v>7395</v>
      </c>
      <c r="L48" s="16">
        <f t="shared" si="1"/>
        <v>2.68</v>
      </c>
      <c r="M48" s="38">
        <f t="shared" si="2"/>
        <v>293.12</v>
      </c>
    </row>
    <row r="49" spans="1:12" s="10" customFormat="1" ht="409.5" customHeight="1">
      <c r="A49" s="29"/>
      <c r="B49" s="30"/>
      <c r="C49" s="31"/>
      <c r="D49" s="31"/>
      <c r="E49" s="31"/>
      <c r="F49" s="31"/>
      <c r="G49" s="39"/>
      <c r="H49" s="40"/>
      <c r="I49" s="31"/>
      <c r="J49" s="41"/>
      <c r="K49" s="32"/>
      <c r="L49" s="35"/>
    </row>
    <row r="50" spans="1:12" ht="27.75" customHeight="1">
      <c r="A50" s="33"/>
      <c r="B50" s="25"/>
      <c r="C50" s="34"/>
      <c r="D50" s="42"/>
      <c r="E50" s="28"/>
      <c r="F50" s="28"/>
      <c r="G50" s="39"/>
      <c r="H50" s="40"/>
      <c r="I50" s="34"/>
      <c r="J50" s="41"/>
      <c r="K50" s="32"/>
      <c r="L50" s="28"/>
    </row>
    <row r="51" spans="1:12" ht="27.75" customHeight="1">
      <c r="A51" s="33"/>
      <c r="B51" s="25"/>
      <c r="C51" s="34"/>
      <c r="D51" s="42"/>
      <c r="E51" s="28"/>
      <c r="F51" s="28"/>
      <c r="G51" s="39"/>
      <c r="H51" s="40"/>
      <c r="I51" s="34"/>
      <c r="J51" s="41"/>
      <c r="K51" s="32"/>
      <c r="L51" s="28"/>
    </row>
    <row r="52" spans="1:12" ht="30" customHeight="1">
      <c r="A52" s="33"/>
      <c r="B52" s="25"/>
      <c r="C52" s="34"/>
      <c r="D52" s="34"/>
      <c r="E52" s="34"/>
      <c r="F52" s="34"/>
      <c r="G52" s="39"/>
      <c r="H52" s="40"/>
      <c r="I52" s="34"/>
      <c r="J52" s="41"/>
      <c r="K52" s="32"/>
      <c r="L52" s="28"/>
    </row>
    <row r="53" spans="1:12" ht="69" customHeight="1">
      <c r="A53" s="33"/>
      <c r="B53" s="25"/>
      <c r="C53" s="39"/>
      <c r="D53" s="32"/>
      <c r="E53" s="28"/>
      <c r="F53" s="28"/>
      <c r="G53" s="39"/>
      <c r="H53" s="40"/>
      <c r="I53" s="34"/>
      <c r="J53" s="41"/>
      <c r="K53" s="32"/>
      <c r="L53" s="28"/>
    </row>
    <row r="54" spans="1:12" ht="92.25" customHeight="1">
      <c r="A54" s="33"/>
      <c r="B54" s="25"/>
      <c r="C54" s="39"/>
      <c r="D54" s="32"/>
      <c r="E54" s="28"/>
      <c r="F54" s="28"/>
      <c r="G54" s="39"/>
      <c r="H54" s="40"/>
      <c r="I54" s="34"/>
      <c r="J54" s="41"/>
      <c r="K54" s="32"/>
      <c r="L54" s="28"/>
    </row>
    <row r="55" spans="1:12" ht="213" customHeight="1">
      <c r="A55" s="33"/>
      <c r="B55" s="25"/>
      <c r="C55" s="39"/>
      <c r="D55" s="32"/>
      <c r="E55" s="28"/>
      <c r="F55" s="28"/>
      <c r="G55" s="39"/>
      <c r="H55" s="40"/>
      <c r="I55" s="34"/>
      <c r="J55" s="41"/>
      <c r="K55" s="32"/>
      <c r="L55" s="28"/>
    </row>
    <row r="56" spans="1:12" ht="78" customHeight="1">
      <c r="A56" s="33"/>
      <c r="B56" s="25"/>
      <c r="C56" s="39"/>
      <c r="D56" s="42"/>
      <c r="E56" s="28"/>
      <c r="F56" s="28"/>
      <c r="G56" s="39"/>
      <c r="H56" s="40"/>
      <c r="I56" s="34"/>
      <c r="J56" s="41"/>
      <c r="K56" s="32"/>
      <c r="L56" s="28"/>
    </row>
    <row r="57" spans="1:12" ht="74.25" customHeight="1">
      <c r="A57" s="33"/>
      <c r="B57" s="25"/>
      <c r="C57" s="39"/>
      <c r="D57" s="42"/>
      <c r="E57" s="28"/>
      <c r="F57" s="28"/>
      <c r="G57" s="39"/>
      <c r="H57" s="40"/>
      <c r="I57" s="34"/>
      <c r="J57" s="41"/>
      <c r="K57" s="32"/>
      <c r="L57" s="28"/>
    </row>
    <row r="58" spans="1:12" ht="249.75" customHeight="1">
      <c r="A58" s="33"/>
      <c r="B58" s="25"/>
      <c r="C58" s="39"/>
      <c r="D58" s="42"/>
      <c r="E58" s="28"/>
      <c r="F58" s="28"/>
      <c r="G58" s="39"/>
      <c r="H58" s="40"/>
      <c r="I58" s="34"/>
      <c r="J58" s="41"/>
      <c r="K58" s="32"/>
      <c r="L58" s="28"/>
    </row>
    <row r="59" spans="1:12" ht="48.75" customHeight="1">
      <c r="A59" s="33"/>
      <c r="B59" s="25"/>
      <c r="C59" s="39"/>
      <c r="D59" s="42"/>
      <c r="E59" s="28"/>
      <c r="F59" s="28"/>
      <c r="G59" s="39"/>
      <c r="H59" s="40"/>
      <c r="I59" s="34"/>
      <c r="J59" s="41"/>
      <c r="K59" s="32"/>
      <c r="L59" s="28"/>
    </row>
    <row r="60" spans="1:12" ht="148.5" customHeight="1">
      <c r="A60" s="33"/>
      <c r="B60" s="25"/>
      <c r="C60" s="39"/>
      <c r="D60" s="42"/>
      <c r="E60" s="28"/>
      <c r="F60" s="28"/>
      <c r="G60" s="39"/>
      <c r="H60" s="40"/>
      <c r="I60" s="34"/>
      <c r="J60" s="41"/>
      <c r="K60" s="32"/>
      <c r="L60" s="28"/>
    </row>
    <row r="61" spans="1:12" ht="114" customHeight="1">
      <c r="A61" s="33"/>
      <c r="B61" s="25"/>
      <c r="C61" s="39"/>
      <c r="D61" s="42"/>
      <c r="E61" s="28"/>
      <c r="F61" s="28"/>
      <c r="G61" s="39"/>
      <c r="H61" s="40"/>
      <c r="I61" s="34"/>
      <c r="J61" s="41"/>
      <c r="K61" s="32"/>
      <c r="L61" s="28"/>
    </row>
    <row r="62" spans="1:12" ht="100.5" customHeight="1">
      <c r="A62" s="33"/>
      <c r="B62" s="25"/>
      <c r="C62" s="39"/>
      <c r="D62" s="42"/>
      <c r="E62" s="28"/>
      <c r="F62" s="28"/>
      <c r="G62" s="39"/>
      <c r="H62" s="40"/>
      <c r="I62" s="34"/>
      <c r="J62" s="41"/>
      <c r="K62" s="32"/>
      <c r="L62" s="28"/>
    </row>
    <row r="63" spans="1:12" ht="121.5" customHeight="1">
      <c r="A63" s="33"/>
      <c r="B63" s="25"/>
      <c r="C63" s="39"/>
      <c r="D63" s="42"/>
      <c r="E63" s="28"/>
      <c r="F63" s="28"/>
      <c r="G63" s="39"/>
      <c r="H63" s="40"/>
      <c r="I63" s="34"/>
      <c r="J63" s="41"/>
      <c r="K63" s="32"/>
      <c r="L63" s="28"/>
    </row>
    <row r="64" spans="1:12" ht="77.25" customHeight="1">
      <c r="A64" s="33"/>
      <c r="B64" s="25"/>
      <c r="C64" s="39"/>
      <c r="D64" s="42"/>
      <c r="E64" s="28"/>
      <c r="F64" s="28"/>
      <c r="G64" s="39"/>
      <c r="H64" s="40"/>
      <c r="I64" s="34"/>
      <c r="J64" s="41"/>
      <c r="K64" s="32"/>
      <c r="L64" s="28"/>
    </row>
    <row r="65" spans="1:12" ht="111.75" customHeight="1">
      <c r="A65" s="33"/>
      <c r="B65" s="25"/>
      <c r="C65" s="39"/>
      <c r="D65" s="42"/>
      <c r="E65" s="28"/>
      <c r="F65" s="28"/>
      <c r="G65" s="39"/>
      <c r="H65" s="40"/>
      <c r="I65" s="34"/>
      <c r="J65" s="41"/>
      <c r="K65" s="32"/>
      <c r="L65" s="28"/>
    </row>
    <row r="66" spans="1:12" ht="83.25" customHeight="1">
      <c r="A66" s="33"/>
      <c r="B66" s="25"/>
      <c r="C66" s="39"/>
      <c r="D66" s="42"/>
      <c r="E66" s="28"/>
      <c r="F66" s="28"/>
      <c r="G66" s="39"/>
      <c r="H66" s="40"/>
      <c r="I66" s="34"/>
      <c r="J66" s="41"/>
      <c r="K66" s="32"/>
      <c r="L66" s="28"/>
    </row>
    <row r="67" spans="1:12" ht="75" customHeight="1">
      <c r="A67" s="33"/>
      <c r="B67" s="25"/>
      <c r="C67" s="39"/>
      <c r="D67" s="42"/>
      <c r="E67" s="28"/>
      <c r="F67" s="28"/>
      <c r="G67" s="39"/>
      <c r="H67" s="40"/>
      <c r="I67" s="34"/>
      <c r="J67" s="41"/>
      <c r="K67" s="32"/>
      <c r="L67" s="28"/>
    </row>
    <row r="68" spans="1:12" ht="87" customHeight="1">
      <c r="A68" s="33"/>
      <c r="B68" s="25"/>
      <c r="C68" s="39"/>
      <c r="D68" s="42"/>
      <c r="E68" s="28"/>
      <c r="F68" s="28"/>
      <c r="G68" s="39"/>
      <c r="H68" s="40"/>
      <c r="I68" s="34"/>
      <c r="J68" s="41"/>
      <c r="K68" s="32"/>
      <c r="L68" s="28"/>
    </row>
    <row r="69" spans="1:12" ht="71.25" customHeight="1">
      <c r="A69" s="33"/>
      <c r="B69" s="25"/>
      <c r="C69" s="39"/>
      <c r="D69" s="42"/>
      <c r="E69" s="28"/>
      <c r="F69" s="28"/>
      <c r="G69" s="39"/>
      <c r="H69" s="40"/>
      <c r="I69" s="34"/>
      <c r="J69" s="41"/>
      <c r="K69" s="32"/>
      <c r="L69" s="28"/>
    </row>
    <row r="70" spans="1:12" ht="25.5" customHeight="1">
      <c r="A70" s="33"/>
      <c r="B70" s="25"/>
      <c r="C70" s="34"/>
      <c r="D70" s="34"/>
      <c r="E70" s="34"/>
      <c r="F70" s="34"/>
      <c r="G70" s="39"/>
      <c r="H70" s="40"/>
      <c r="I70" s="34"/>
      <c r="J70" s="41"/>
      <c r="K70" s="32"/>
      <c r="L70" s="28"/>
    </row>
    <row r="71" spans="1:12" ht="96" customHeight="1">
      <c r="A71" s="33"/>
      <c r="B71" s="25"/>
      <c r="C71" s="39"/>
      <c r="D71" s="32"/>
      <c r="E71" s="28"/>
      <c r="F71" s="28"/>
      <c r="G71" s="39"/>
      <c r="H71" s="40"/>
      <c r="I71" s="34"/>
      <c r="J71" s="41"/>
      <c r="K71" s="32"/>
      <c r="L71" s="28"/>
    </row>
    <row r="72" spans="1:12" ht="45" customHeight="1">
      <c r="A72" s="33"/>
      <c r="B72" s="25"/>
      <c r="C72" s="39"/>
      <c r="D72" s="32"/>
      <c r="E72" s="28"/>
      <c r="F72" s="28"/>
      <c r="G72" s="39"/>
      <c r="H72" s="40"/>
      <c r="I72" s="34"/>
      <c r="J72" s="41"/>
      <c r="K72" s="32"/>
      <c r="L72" s="28"/>
    </row>
    <row r="73" spans="1:12" ht="71.25" customHeight="1">
      <c r="A73" s="33"/>
      <c r="B73" s="25"/>
      <c r="C73" s="39"/>
      <c r="D73" s="32"/>
      <c r="E73" s="28"/>
      <c r="F73" s="28"/>
      <c r="G73" s="39"/>
      <c r="H73" s="40"/>
      <c r="I73" s="34"/>
      <c r="J73" s="41"/>
      <c r="K73" s="32"/>
      <c r="L73" s="28"/>
    </row>
    <row r="74" spans="1:12" ht="105.75" customHeight="1">
      <c r="A74" s="33"/>
      <c r="B74" s="25"/>
      <c r="C74" s="39"/>
      <c r="D74" s="32"/>
      <c r="E74" s="28"/>
      <c r="F74" s="28"/>
      <c r="G74" s="39"/>
      <c r="H74" s="40"/>
      <c r="I74" s="34"/>
      <c r="J74" s="41"/>
      <c r="K74" s="32"/>
      <c r="L74" s="28"/>
    </row>
    <row r="75" spans="1:12" ht="75.75" customHeight="1">
      <c r="A75" s="33"/>
      <c r="B75" s="25"/>
      <c r="C75" s="39"/>
      <c r="D75" s="32"/>
      <c r="E75" s="28"/>
      <c r="F75" s="28"/>
      <c r="G75" s="39"/>
      <c r="H75" s="40"/>
      <c r="I75" s="34"/>
      <c r="J75" s="41"/>
      <c r="K75" s="32"/>
      <c r="L75" s="28"/>
    </row>
    <row r="76" spans="1:12" ht="87.75" customHeight="1">
      <c r="A76" s="33"/>
      <c r="B76" s="25"/>
      <c r="C76" s="39"/>
      <c r="D76" s="32"/>
      <c r="E76" s="28"/>
      <c r="F76" s="28"/>
      <c r="G76" s="39"/>
      <c r="H76" s="40"/>
      <c r="I76" s="34"/>
      <c r="J76" s="41"/>
      <c r="K76" s="32"/>
      <c r="L76" s="28"/>
    </row>
    <row r="77" spans="7:11" s="25" customFormat="1" ht="57" customHeight="1">
      <c r="G77" s="39"/>
      <c r="H77" s="40"/>
      <c r="J77" s="41"/>
      <c r="K77" s="32"/>
    </row>
    <row r="78" spans="1:12" ht="18.75" customHeight="1">
      <c r="A78" s="33"/>
      <c r="B78" s="25"/>
      <c r="C78" s="43"/>
      <c r="D78" s="42"/>
      <c r="E78" s="28"/>
      <c r="F78" s="28"/>
      <c r="G78" s="39"/>
      <c r="H78" s="40"/>
      <c r="I78" s="43"/>
      <c r="J78" s="41"/>
      <c r="K78" s="32"/>
      <c r="L78" s="28"/>
    </row>
    <row r="79" spans="1:12" ht="87" customHeight="1">
      <c r="A79" s="33"/>
      <c r="B79" s="25"/>
      <c r="C79" s="34"/>
      <c r="D79" s="32"/>
      <c r="E79" s="28"/>
      <c r="F79" s="28"/>
      <c r="G79" s="39"/>
      <c r="H79" s="40"/>
      <c r="I79" s="34"/>
      <c r="J79" s="41"/>
      <c r="K79" s="32"/>
      <c r="L79" s="28"/>
    </row>
    <row r="80" spans="1:12" ht="93.75" customHeight="1">
      <c r="A80" s="33"/>
      <c r="B80" s="25"/>
      <c r="C80" s="34"/>
      <c r="D80" s="32"/>
      <c r="E80" s="28"/>
      <c r="F80" s="28"/>
      <c r="G80" s="39"/>
      <c r="H80" s="40"/>
      <c r="I80" s="34"/>
      <c r="J80" s="41"/>
      <c r="K80" s="32"/>
      <c r="L80" s="28"/>
    </row>
    <row r="81" spans="1:12" ht="88.5" customHeight="1">
      <c r="A81" s="33"/>
      <c r="B81" s="25"/>
      <c r="C81" s="34"/>
      <c r="D81" s="32"/>
      <c r="E81" s="28"/>
      <c r="F81" s="28"/>
      <c r="G81" s="39"/>
      <c r="H81" s="40"/>
      <c r="I81" s="34"/>
      <c r="J81" s="41"/>
      <c r="K81" s="32"/>
      <c r="L81" s="28"/>
    </row>
    <row r="82" spans="1:12" ht="63.75" customHeight="1">
      <c r="A82" s="33"/>
      <c r="B82" s="25"/>
      <c r="C82" s="34"/>
      <c r="D82" s="32"/>
      <c r="E82" s="28"/>
      <c r="F82" s="28"/>
      <c r="G82" s="39"/>
      <c r="H82" s="40"/>
      <c r="I82" s="34"/>
      <c r="J82" s="41"/>
      <c r="K82" s="32"/>
      <c r="L82" s="28"/>
    </row>
    <row r="83" spans="1:12" ht="92.25" customHeight="1">
      <c r="A83" s="33"/>
      <c r="B83" s="25"/>
      <c r="C83" s="34"/>
      <c r="D83" s="32"/>
      <c r="E83" s="28"/>
      <c r="F83" s="28"/>
      <c r="G83" s="39"/>
      <c r="H83" s="40"/>
      <c r="I83" s="34"/>
      <c r="J83" s="41"/>
      <c r="K83" s="32"/>
      <c r="L83" s="28"/>
    </row>
    <row r="84" spans="1:12" ht="26.25" customHeight="1">
      <c r="A84" s="33"/>
      <c r="B84" s="25"/>
      <c r="C84" s="44"/>
      <c r="D84" s="42"/>
      <c r="E84" s="28"/>
      <c r="F84" s="28"/>
      <c r="G84" s="42"/>
      <c r="H84" s="40"/>
      <c r="I84" s="34"/>
      <c r="J84" s="41"/>
      <c r="K84" s="32"/>
      <c r="L84" s="28"/>
    </row>
    <row r="85" spans="1:12" s="10" customFormat="1" ht="31.5" customHeight="1">
      <c r="A85" s="29"/>
      <c r="B85" s="30"/>
      <c r="C85" s="40"/>
      <c r="D85" s="40"/>
      <c r="E85" s="40"/>
      <c r="F85" s="40"/>
      <c r="G85" s="42"/>
      <c r="H85" s="40"/>
      <c r="I85" s="40"/>
      <c r="J85" s="41"/>
      <c r="K85" s="32"/>
      <c r="L85" s="35"/>
    </row>
    <row r="86" spans="1:12" s="10" customFormat="1" ht="33.75" customHeight="1">
      <c r="A86" s="29"/>
      <c r="B86" s="30"/>
      <c r="C86" s="40"/>
      <c r="D86" s="42"/>
      <c r="E86" s="45"/>
      <c r="F86" s="45"/>
      <c r="G86" s="42"/>
      <c r="H86" s="40"/>
      <c r="I86" s="31"/>
      <c r="J86" s="41"/>
      <c r="K86" s="32"/>
      <c r="L86" s="35"/>
    </row>
    <row r="87" spans="1:12" s="10" customFormat="1" ht="23.25" customHeight="1">
      <c r="A87" s="29"/>
      <c r="B87" s="30"/>
      <c r="C87" s="46"/>
      <c r="D87" s="46"/>
      <c r="E87" s="46"/>
      <c r="F87" s="46"/>
      <c r="G87" s="42"/>
      <c r="H87" s="40"/>
      <c r="I87" s="46"/>
      <c r="J87" s="41"/>
      <c r="K87" s="32"/>
      <c r="L87" s="35"/>
    </row>
    <row r="88" spans="1:12" ht="32.25" customHeight="1">
      <c r="A88" s="193"/>
      <c r="B88" s="193"/>
      <c r="C88" s="194"/>
      <c r="D88" s="194"/>
      <c r="E88" s="194"/>
      <c r="F88" s="194"/>
      <c r="G88" s="194"/>
      <c r="H88" s="194"/>
      <c r="I88" s="28"/>
      <c r="J88" s="28"/>
      <c r="K88" s="28"/>
      <c r="L88" s="28"/>
    </row>
  </sheetData>
  <mergeCells count="3">
    <mergeCell ref="A88:B88"/>
    <mergeCell ref="C88:H88"/>
    <mergeCell ref="B1:M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2"/>
  <sheetViews>
    <sheetView tabSelected="1" view="pageBreakPreview" zoomScale="75" zoomScaleSheetLayoutView="75" workbookViewId="0" topLeftCell="A237">
      <selection activeCell="C273" sqref="C273"/>
    </sheetView>
  </sheetViews>
  <sheetFormatPr defaultColWidth="9.140625" defaultRowHeight="12"/>
  <cols>
    <col min="1" max="1" width="25.7109375" style="47" customWidth="1"/>
    <col min="2" max="2" width="66.00390625" style="48" customWidth="1"/>
    <col min="3" max="3" width="17.140625" style="49" customWidth="1"/>
    <col min="4" max="4" width="9.421875" style="50" hidden="1" customWidth="1"/>
    <col min="5" max="7" width="9.421875" style="51" hidden="1" customWidth="1"/>
    <col min="8" max="8" width="2.00390625" style="51" hidden="1" customWidth="1"/>
    <col min="9" max="9" width="14.57421875" style="49" hidden="1" customWidth="1"/>
    <col min="10" max="10" width="14.28125" style="51" hidden="1" customWidth="1"/>
    <col min="11" max="11" width="17.421875" style="51" customWidth="1"/>
    <col min="12" max="12" width="14.00390625" style="51" hidden="1" customWidth="1"/>
    <col min="13" max="13" width="15.8515625" style="51" hidden="1" customWidth="1"/>
    <col min="14" max="14" width="13.7109375" style="51" customWidth="1"/>
    <col min="15" max="15" width="15.28125" style="52" hidden="1" customWidth="1"/>
    <col min="16" max="16" width="14.00390625" style="51" bestFit="1" customWidth="1"/>
    <col min="17" max="17" width="18.140625" style="51" customWidth="1"/>
    <col min="18" max="16384" width="9.140625" style="51" customWidth="1"/>
  </cols>
  <sheetData>
    <row r="1" spans="11:14" ht="12">
      <c r="K1" s="197"/>
      <c r="L1" s="197"/>
      <c r="M1" s="197"/>
      <c r="N1" s="197"/>
    </row>
    <row r="2" spans="1:14" ht="24" customHeight="1">
      <c r="A2" s="51"/>
      <c r="B2" s="198" t="s">
        <v>269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1.25" customHeight="1">
      <c r="A3" s="5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53"/>
      <c r="M3" s="53"/>
      <c r="N3" s="53"/>
    </row>
    <row r="4" spans="1:14" ht="22.5" customHeight="1">
      <c r="A4" s="54"/>
      <c r="B4" s="55"/>
      <c r="C4" s="53"/>
      <c r="D4" s="53"/>
      <c r="E4" s="53"/>
      <c r="F4" s="53"/>
      <c r="G4" s="53"/>
      <c r="H4" s="53"/>
      <c r="I4" s="53"/>
      <c r="J4" s="53"/>
      <c r="K4" s="53"/>
      <c r="L4" s="53"/>
      <c r="M4" s="56" t="s">
        <v>59</v>
      </c>
      <c r="N4" s="57" t="s">
        <v>113</v>
      </c>
    </row>
    <row r="5" spans="1:14" ht="22.5" customHeight="1" hidden="1" thickBot="1" thickTop="1">
      <c r="A5" s="196" t="s">
        <v>218</v>
      </c>
      <c r="B5" s="200" t="s">
        <v>519</v>
      </c>
      <c r="C5" s="199" t="s">
        <v>516</v>
      </c>
      <c r="D5" s="199"/>
      <c r="E5" s="199"/>
      <c r="F5" s="199"/>
      <c r="G5" s="199"/>
      <c r="H5" s="199"/>
      <c r="I5" s="199"/>
      <c r="J5" s="199"/>
      <c r="K5" s="201" t="s">
        <v>49</v>
      </c>
      <c r="L5" s="201"/>
      <c r="M5" s="201"/>
      <c r="N5" s="202" t="s">
        <v>225</v>
      </c>
    </row>
    <row r="6" spans="1:17" s="47" customFormat="1" ht="36.75" customHeight="1">
      <c r="A6" s="196"/>
      <c r="B6" s="200"/>
      <c r="C6" s="58" t="s">
        <v>448</v>
      </c>
      <c r="D6" s="58" t="s">
        <v>311</v>
      </c>
      <c r="E6" s="58" t="s">
        <v>228</v>
      </c>
      <c r="F6" s="58" t="s">
        <v>230</v>
      </c>
      <c r="G6" s="58" t="s">
        <v>229</v>
      </c>
      <c r="H6" s="59" t="s">
        <v>35</v>
      </c>
      <c r="I6" s="58" t="s">
        <v>517</v>
      </c>
      <c r="J6" s="58" t="s">
        <v>518</v>
      </c>
      <c r="K6" s="58" t="s">
        <v>449</v>
      </c>
      <c r="L6" s="58" t="s">
        <v>311</v>
      </c>
      <c r="M6" s="58" t="s">
        <v>518</v>
      </c>
      <c r="N6" s="203"/>
      <c r="O6" s="60" t="s">
        <v>297</v>
      </c>
      <c r="P6" s="61"/>
      <c r="Q6" s="61"/>
    </row>
    <row r="7" spans="1:17" ht="12">
      <c r="A7" s="62">
        <v>1</v>
      </c>
      <c r="B7" s="63">
        <v>2</v>
      </c>
      <c r="C7" s="64">
        <v>3</v>
      </c>
      <c r="D7" s="65"/>
      <c r="E7" s="66"/>
      <c r="F7" s="66"/>
      <c r="G7" s="66"/>
      <c r="H7" s="67">
        <v>4</v>
      </c>
      <c r="I7" s="64">
        <v>4</v>
      </c>
      <c r="J7" s="67">
        <v>5</v>
      </c>
      <c r="K7" s="67">
        <v>4</v>
      </c>
      <c r="L7" s="67">
        <v>7</v>
      </c>
      <c r="M7" s="67">
        <v>8</v>
      </c>
      <c r="N7" s="68">
        <v>5</v>
      </c>
      <c r="O7" s="69"/>
      <c r="P7" s="70"/>
      <c r="Q7" s="70"/>
    </row>
    <row r="8" spans="1:17" ht="15">
      <c r="A8" s="62"/>
      <c r="B8" s="71" t="s">
        <v>61</v>
      </c>
      <c r="C8" s="64"/>
      <c r="D8" s="65"/>
      <c r="E8" s="66"/>
      <c r="F8" s="66"/>
      <c r="G8" s="66"/>
      <c r="H8" s="67"/>
      <c r="I8" s="64"/>
      <c r="J8" s="67"/>
      <c r="K8" s="67"/>
      <c r="L8" s="67"/>
      <c r="M8" s="67"/>
      <c r="N8" s="68"/>
      <c r="O8" s="69"/>
      <c r="P8" s="70"/>
      <c r="Q8" s="70"/>
    </row>
    <row r="9" spans="1:17" s="79" customFormat="1" ht="13.5">
      <c r="A9" s="72" t="s">
        <v>60</v>
      </c>
      <c r="B9" s="73" t="s">
        <v>58</v>
      </c>
      <c r="C9" s="74">
        <f>SUM(C10,C12,C20,C25,C30,C33,C41,C64,C66,C72,C79,C91,C15)</f>
        <v>355238</v>
      </c>
      <c r="D9" s="74">
        <f aca="true" t="shared" si="0" ref="D9:K9">SUM(D10,D12,D20,D25,D30,D33,D41,D64,D66,D72,D79,D91,D15)</f>
        <v>55.3</v>
      </c>
      <c r="E9" s="74">
        <f t="shared" si="0"/>
        <v>55.2</v>
      </c>
      <c r="F9" s="74">
        <f t="shared" si="0"/>
        <v>55.3</v>
      </c>
      <c r="G9" s="74">
        <f t="shared" si="0"/>
        <v>32410</v>
      </c>
      <c r="H9" s="74">
        <f t="shared" si="0"/>
        <v>165.8</v>
      </c>
      <c r="I9" s="74">
        <f t="shared" si="0"/>
        <v>221</v>
      </c>
      <c r="J9" s="74">
        <f t="shared" si="0"/>
        <v>0</v>
      </c>
      <c r="K9" s="74">
        <f t="shared" si="0"/>
        <v>314239.99</v>
      </c>
      <c r="L9" s="74">
        <f>SUM(L12,L20,L25,L30,L33,L41,L64,L66,L72,L79,L91,L97)</f>
        <v>185893.77400000003</v>
      </c>
      <c r="M9" s="74">
        <f>SUM(M12,M20,M25,M30,M33,M41,M64,M66,M72,M79,M91,M97)</f>
        <v>42861.4</v>
      </c>
      <c r="N9" s="75">
        <f>SUM(K9/C9*100)</f>
        <v>88.45900213378073</v>
      </c>
      <c r="O9" s="76">
        <f>SUM(K9-C9)</f>
        <v>-40998.01000000001</v>
      </c>
      <c r="P9" s="77"/>
      <c r="Q9" s="78"/>
    </row>
    <row r="10" spans="1:17" s="79" customFormat="1" ht="12" hidden="1">
      <c r="A10" s="80" t="s">
        <v>100</v>
      </c>
      <c r="B10" s="81" t="s">
        <v>101</v>
      </c>
      <c r="C10" s="82">
        <f>SUM(C11)</f>
        <v>0</v>
      </c>
      <c r="D10" s="82">
        <f aca="true" t="shared" si="1" ref="D10:K10">SUM(D11)</f>
        <v>0</v>
      </c>
      <c r="E10" s="82">
        <f t="shared" si="1"/>
        <v>0</v>
      </c>
      <c r="F10" s="82">
        <f t="shared" si="1"/>
        <v>0</v>
      </c>
      <c r="G10" s="82">
        <f t="shared" si="1"/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/>
      <c r="M10" s="82"/>
      <c r="N10" s="83" t="e">
        <f>SUM(K10/C10*100)</f>
        <v>#DIV/0!</v>
      </c>
      <c r="O10" s="76"/>
      <c r="P10" s="84"/>
      <c r="Q10" s="85"/>
    </row>
    <row r="11" spans="1:17" ht="24" hidden="1">
      <c r="A11" s="68" t="s">
        <v>102</v>
      </c>
      <c r="B11" s="86" t="s">
        <v>103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3" t="e">
        <f>SUM(K11/C11*100)</f>
        <v>#DIV/0!</v>
      </c>
      <c r="O11" s="69"/>
      <c r="P11" s="88"/>
      <c r="Q11" s="89"/>
    </row>
    <row r="12" spans="1:17" s="79" customFormat="1" ht="12">
      <c r="A12" s="90" t="s">
        <v>246</v>
      </c>
      <c r="B12" s="91" t="s">
        <v>310</v>
      </c>
      <c r="C12" s="82">
        <f>SUM(C13:C14)</f>
        <v>208022.2</v>
      </c>
      <c r="D12" s="82">
        <f aca="true" t="shared" si="2" ref="D12:K12">SUM(D13:D14)</f>
        <v>0</v>
      </c>
      <c r="E12" s="82">
        <f t="shared" si="2"/>
        <v>0</v>
      </c>
      <c r="F12" s="82">
        <f t="shared" si="2"/>
        <v>0</v>
      </c>
      <c r="G12" s="82">
        <f t="shared" si="2"/>
        <v>0</v>
      </c>
      <c r="H12" s="82">
        <f t="shared" si="2"/>
        <v>0</v>
      </c>
      <c r="I12" s="82">
        <f t="shared" si="2"/>
        <v>0</v>
      </c>
      <c r="J12" s="82">
        <f t="shared" si="2"/>
        <v>0</v>
      </c>
      <c r="K12" s="82">
        <f t="shared" si="2"/>
        <v>181447.6</v>
      </c>
      <c r="L12" s="82">
        <f>SUM(L13)</f>
        <v>125561.1</v>
      </c>
      <c r="M12" s="82">
        <f>SUM(M13)</f>
        <v>13951.2</v>
      </c>
      <c r="N12" s="83">
        <f aca="true" t="shared" si="3" ref="N12:N115">SUM(K12/C12*100)</f>
        <v>87.22511347346581</v>
      </c>
      <c r="O12" s="76">
        <f aca="true" t="shared" si="4" ref="O12:O114">SUM(K12-C12)</f>
        <v>-26574.600000000006</v>
      </c>
      <c r="P12" s="92"/>
      <c r="Q12" s="92"/>
    </row>
    <row r="13" spans="1:17" s="79" customFormat="1" ht="54.75" customHeight="1">
      <c r="A13" s="93" t="s">
        <v>303</v>
      </c>
      <c r="B13" s="94" t="s">
        <v>304</v>
      </c>
      <c r="C13" s="87">
        <v>206392.2</v>
      </c>
      <c r="D13" s="87"/>
      <c r="E13" s="87"/>
      <c r="F13" s="87"/>
      <c r="G13" s="87"/>
      <c r="H13" s="87"/>
      <c r="I13" s="87"/>
      <c r="J13" s="87"/>
      <c r="K13" s="87">
        <v>179819</v>
      </c>
      <c r="L13" s="87">
        <v>125561.1</v>
      </c>
      <c r="M13" s="87">
        <v>13951.2</v>
      </c>
      <c r="N13" s="95">
        <f t="shared" si="3"/>
        <v>87.12490103792682</v>
      </c>
      <c r="O13" s="69">
        <f t="shared" si="4"/>
        <v>-26573.20000000001</v>
      </c>
      <c r="P13" s="92"/>
      <c r="Q13" s="92"/>
    </row>
    <row r="14" spans="1:17" s="79" customFormat="1" ht="57.75" customHeight="1">
      <c r="A14" s="93" t="s">
        <v>465</v>
      </c>
      <c r="B14" s="94" t="s">
        <v>464</v>
      </c>
      <c r="C14" s="87">
        <v>1630</v>
      </c>
      <c r="D14" s="87"/>
      <c r="E14" s="87"/>
      <c r="F14" s="87"/>
      <c r="G14" s="87"/>
      <c r="H14" s="87"/>
      <c r="I14" s="87"/>
      <c r="J14" s="87"/>
      <c r="K14" s="87">
        <v>1628.6</v>
      </c>
      <c r="L14" s="87"/>
      <c r="M14" s="87"/>
      <c r="N14" s="95">
        <f t="shared" si="3"/>
        <v>99.91411042944785</v>
      </c>
      <c r="O14" s="69"/>
      <c r="P14" s="92"/>
      <c r="Q14" s="92"/>
    </row>
    <row r="15" spans="1:17" s="79" customFormat="1" ht="29.25" customHeight="1">
      <c r="A15" s="96" t="s">
        <v>530</v>
      </c>
      <c r="B15" s="91" t="s">
        <v>529</v>
      </c>
      <c r="C15" s="82">
        <f>SUM(C16:C19)</f>
        <v>11895</v>
      </c>
      <c r="D15" s="82">
        <f aca="true" t="shared" si="5" ref="D15:K15">SUM(D16:D19)</f>
        <v>0</v>
      </c>
      <c r="E15" s="82">
        <f t="shared" si="5"/>
        <v>0</v>
      </c>
      <c r="F15" s="82">
        <f t="shared" si="5"/>
        <v>0</v>
      </c>
      <c r="G15" s="82">
        <f t="shared" si="5"/>
        <v>0</v>
      </c>
      <c r="H15" s="82">
        <f t="shared" si="5"/>
        <v>0</v>
      </c>
      <c r="I15" s="82">
        <f t="shared" si="5"/>
        <v>0</v>
      </c>
      <c r="J15" s="82">
        <f t="shared" si="5"/>
        <v>0</v>
      </c>
      <c r="K15" s="82">
        <f t="shared" si="5"/>
        <v>11124.2</v>
      </c>
      <c r="L15" s="82"/>
      <c r="M15" s="82"/>
      <c r="N15" s="95">
        <f t="shared" si="3"/>
        <v>93.5199663724254</v>
      </c>
      <c r="O15" s="69"/>
      <c r="P15" s="92"/>
      <c r="Q15" s="92"/>
    </row>
    <row r="16" spans="1:17" s="79" customFormat="1" ht="40.5" customHeight="1">
      <c r="A16" s="93" t="s">
        <v>531</v>
      </c>
      <c r="B16" s="94" t="s">
        <v>532</v>
      </c>
      <c r="C16" s="87">
        <v>4278.5</v>
      </c>
      <c r="D16" s="87"/>
      <c r="E16" s="87"/>
      <c r="F16" s="87"/>
      <c r="G16" s="87"/>
      <c r="H16" s="87"/>
      <c r="I16" s="87"/>
      <c r="J16" s="87"/>
      <c r="K16" s="87">
        <v>3877.9</v>
      </c>
      <c r="L16" s="87"/>
      <c r="M16" s="87"/>
      <c r="N16" s="95">
        <f t="shared" si="3"/>
        <v>90.63690545752016</v>
      </c>
      <c r="O16" s="69"/>
      <c r="P16" s="92"/>
      <c r="Q16" s="92"/>
    </row>
    <row r="17" spans="1:17" s="79" customFormat="1" ht="54" customHeight="1">
      <c r="A17" s="93" t="s">
        <v>533</v>
      </c>
      <c r="B17" s="94" t="s">
        <v>534</v>
      </c>
      <c r="C17" s="87">
        <v>107</v>
      </c>
      <c r="D17" s="87"/>
      <c r="E17" s="87"/>
      <c r="F17" s="87"/>
      <c r="G17" s="87"/>
      <c r="H17" s="87"/>
      <c r="I17" s="87"/>
      <c r="J17" s="87"/>
      <c r="K17" s="87">
        <v>105.1</v>
      </c>
      <c r="L17" s="87"/>
      <c r="M17" s="87"/>
      <c r="N17" s="95">
        <f t="shared" si="3"/>
        <v>98.22429906542055</v>
      </c>
      <c r="O17" s="69"/>
      <c r="P17" s="92"/>
      <c r="Q17" s="92"/>
    </row>
    <row r="18" spans="1:17" s="79" customFormat="1" ht="46.5" customHeight="1">
      <c r="A18" s="93" t="s">
        <v>535</v>
      </c>
      <c r="B18" s="94" t="s">
        <v>536</v>
      </c>
      <c r="C18" s="87">
        <v>7058</v>
      </c>
      <c r="D18" s="87"/>
      <c r="E18" s="87"/>
      <c r="F18" s="87"/>
      <c r="G18" s="87"/>
      <c r="H18" s="87"/>
      <c r="I18" s="87"/>
      <c r="J18" s="87"/>
      <c r="K18" s="87">
        <v>7640</v>
      </c>
      <c r="L18" s="87"/>
      <c r="M18" s="87"/>
      <c r="N18" s="95">
        <f t="shared" si="3"/>
        <v>108.24596202890338</v>
      </c>
      <c r="O18" s="69"/>
      <c r="P18" s="92"/>
      <c r="Q18" s="92"/>
    </row>
    <row r="19" spans="1:17" s="79" customFormat="1" ht="36">
      <c r="A19" s="93" t="s">
        <v>537</v>
      </c>
      <c r="B19" s="94" t="s">
        <v>0</v>
      </c>
      <c r="C19" s="87">
        <v>451.5</v>
      </c>
      <c r="D19" s="87"/>
      <c r="E19" s="87"/>
      <c r="F19" s="87"/>
      <c r="G19" s="87"/>
      <c r="H19" s="87"/>
      <c r="I19" s="87"/>
      <c r="J19" s="87"/>
      <c r="K19" s="87">
        <v>-498.8</v>
      </c>
      <c r="L19" s="87"/>
      <c r="M19" s="87"/>
      <c r="N19" s="95">
        <f t="shared" si="3"/>
        <v>-110.47619047619048</v>
      </c>
      <c r="O19" s="69"/>
      <c r="P19" s="92"/>
      <c r="Q19" s="92"/>
    </row>
    <row r="20" spans="1:17" s="79" customFormat="1" ht="12">
      <c r="A20" s="80" t="s">
        <v>65</v>
      </c>
      <c r="B20" s="81" t="s">
        <v>66</v>
      </c>
      <c r="C20" s="82">
        <f>SUM(C21:C24)</f>
        <v>15826.4</v>
      </c>
      <c r="D20" s="82">
        <f aca="true" t="shared" si="6" ref="D20:K20">SUM(D21:D24)</f>
        <v>0</v>
      </c>
      <c r="E20" s="82">
        <f t="shared" si="6"/>
        <v>0</v>
      </c>
      <c r="F20" s="82">
        <f t="shared" si="6"/>
        <v>0</v>
      </c>
      <c r="G20" s="82">
        <f t="shared" si="6"/>
        <v>0</v>
      </c>
      <c r="H20" s="82">
        <f t="shared" si="6"/>
        <v>0</v>
      </c>
      <c r="I20" s="82">
        <f>SUM(I21:I24)</f>
        <v>0</v>
      </c>
      <c r="J20" s="82">
        <f>SUM(J21:J24)</f>
        <v>0</v>
      </c>
      <c r="K20" s="82">
        <f t="shared" si="6"/>
        <v>15824.8</v>
      </c>
      <c r="L20" s="82">
        <f>SUM(L21:L24)</f>
        <v>13909.516</v>
      </c>
      <c r="M20" s="82">
        <f>SUM(M21:M24)</f>
        <v>5.4</v>
      </c>
      <c r="N20" s="83">
        <f t="shared" si="3"/>
        <v>99.98989030986199</v>
      </c>
      <c r="O20" s="76">
        <f t="shared" si="4"/>
        <v>-1.6000000000003638</v>
      </c>
      <c r="P20" s="92"/>
      <c r="Q20" s="92"/>
    </row>
    <row r="21" spans="1:17" ht="12">
      <c r="A21" s="68" t="s">
        <v>42</v>
      </c>
      <c r="B21" s="86" t="s">
        <v>43</v>
      </c>
      <c r="C21" s="87">
        <v>6226.8</v>
      </c>
      <c r="D21" s="87"/>
      <c r="E21" s="95"/>
      <c r="F21" s="95"/>
      <c r="G21" s="87"/>
      <c r="H21" s="87"/>
      <c r="I21" s="87"/>
      <c r="J21" s="87"/>
      <c r="K21" s="87">
        <v>6226.8</v>
      </c>
      <c r="L21" s="87">
        <v>6952.1</v>
      </c>
      <c r="M21" s="87" t="s">
        <v>525</v>
      </c>
      <c r="N21" s="95">
        <f t="shared" si="3"/>
        <v>100</v>
      </c>
      <c r="O21" s="69">
        <f t="shared" si="4"/>
        <v>0</v>
      </c>
      <c r="P21" s="70"/>
      <c r="Q21" s="70"/>
    </row>
    <row r="22" spans="1:17" ht="12">
      <c r="A22" s="68" t="s">
        <v>67</v>
      </c>
      <c r="B22" s="86" t="s">
        <v>68</v>
      </c>
      <c r="C22" s="87">
        <v>9147</v>
      </c>
      <c r="D22" s="87"/>
      <c r="E22" s="95"/>
      <c r="F22" s="95"/>
      <c r="G22" s="87"/>
      <c r="H22" s="87"/>
      <c r="I22" s="87"/>
      <c r="J22" s="87"/>
      <c r="K22" s="87">
        <v>9147</v>
      </c>
      <c r="L22" s="87">
        <v>6952.1</v>
      </c>
      <c r="M22" s="87" t="s">
        <v>525</v>
      </c>
      <c r="N22" s="95">
        <f>SUM(K22/C22*100)</f>
        <v>100</v>
      </c>
      <c r="O22" s="69">
        <f>SUM(K22-C22)</f>
        <v>0</v>
      </c>
      <c r="P22" s="70"/>
      <c r="Q22" s="70"/>
    </row>
    <row r="23" spans="1:17" ht="12">
      <c r="A23" s="68" t="s">
        <v>69</v>
      </c>
      <c r="B23" s="86" t="s">
        <v>70</v>
      </c>
      <c r="C23" s="87">
        <v>100</v>
      </c>
      <c r="D23" s="87"/>
      <c r="E23" s="95"/>
      <c r="F23" s="95"/>
      <c r="G23" s="87"/>
      <c r="H23" s="87"/>
      <c r="I23" s="87"/>
      <c r="J23" s="87"/>
      <c r="K23" s="87">
        <v>98.4</v>
      </c>
      <c r="L23" s="87">
        <v>2.658</v>
      </c>
      <c r="M23" s="87">
        <v>2.7</v>
      </c>
      <c r="N23" s="95">
        <f>SUM(K23/C23*100)</f>
        <v>98.4</v>
      </c>
      <c r="O23" s="69">
        <f>SUM(K23-C23)</f>
        <v>-1.5999999999999943</v>
      </c>
      <c r="P23" s="70"/>
      <c r="Q23" s="70"/>
    </row>
    <row r="24" spans="1:17" ht="24">
      <c r="A24" s="68" t="s">
        <v>44</v>
      </c>
      <c r="B24" s="86" t="s">
        <v>45</v>
      </c>
      <c r="C24" s="87">
        <v>352.6</v>
      </c>
      <c r="D24" s="87"/>
      <c r="E24" s="95"/>
      <c r="F24" s="95"/>
      <c r="G24" s="87"/>
      <c r="H24" s="87"/>
      <c r="I24" s="87"/>
      <c r="J24" s="87"/>
      <c r="K24" s="87">
        <v>352.6</v>
      </c>
      <c r="L24" s="87">
        <v>2.658</v>
      </c>
      <c r="M24" s="87">
        <v>2.7</v>
      </c>
      <c r="N24" s="95">
        <f t="shared" si="3"/>
        <v>100</v>
      </c>
      <c r="O24" s="69">
        <f t="shared" si="4"/>
        <v>0</v>
      </c>
      <c r="P24" s="70"/>
      <c r="Q24" s="70"/>
    </row>
    <row r="25" spans="1:17" s="79" customFormat="1" ht="12">
      <c r="A25" s="80" t="s">
        <v>71</v>
      </c>
      <c r="B25" s="81" t="s">
        <v>72</v>
      </c>
      <c r="C25" s="82">
        <f>SUM(C26:C29)</f>
        <v>32575.8</v>
      </c>
      <c r="D25" s="82">
        <f>SUM(D26:D29)</f>
        <v>0</v>
      </c>
      <c r="E25" s="82">
        <f>SUM(E26:E29)</f>
        <v>0</v>
      </c>
      <c r="F25" s="82">
        <f>SUM(F26:F29)</f>
        <v>0</v>
      </c>
      <c r="G25" s="97">
        <f>SUM(C25-D25-E25-F25)</f>
        <v>32575.8</v>
      </c>
      <c r="H25" s="97">
        <f>SUM(D25)</f>
        <v>0</v>
      </c>
      <c r="I25" s="82">
        <f>SUM(I26:I29)</f>
        <v>0</v>
      </c>
      <c r="J25" s="82">
        <f>SUM(J26:J29)</f>
        <v>0</v>
      </c>
      <c r="K25" s="82">
        <f>SUM(K26:K29)</f>
        <v>32338.600000000002</v>
      </c>
      <c r="L25" s="82">
        <f>SUM(L26:L29)</f>
        <v>0</v>
      </c>
      <c r="M25" s="82">
        <f>SUM(M26:M29)</f>
        <v>8451.6</v>
      </c>
      <c r="N25" s="83">
        <f t="shared" si="3"/>
        <v>99.27185211107633</v>
      </c>
      <c r="O25" s="76">
        <f t="shared" si="4"/>
        <v>-237.1999999999971</v>
      </c>
      <c r="P25" s="92"/>
      <c r="Q25" s="92"/>
    </row>
    <row r="26" spans="1:17" ht="12" hidden="1">
      <c r="A26" s="68" t="s">
        <v>73</v>
      </c>
      <c r="B26" s="86" t="s">
        <v>74</v>
      </c>
      <c r="C26" s="98"/>
      <c r="D26" s="98"/>
      <c r="E26" s="95"/>
      <c r="F26" s="95"/>
      <c r="G26" s="87">
        <f>SUM(C26-D26-E26-F26)</f>
        <v>0</v>
      </c>
      <c r="H26" s="87">
        <f>SUM(D26)</f>
        <v>0</v>
      </c>
      <c r="I26" s="87"/>
      <c r="J26" s="87"/>
      <c r="K26" s="98"/>
      <c r="L26" s="87"/>
      <c r="M26" s="87"/>
      <c r="N26" s="83" t="e">
        <f t="shared" si="3"/>
        <v>#DIV/0!</v>
      </c>
      <c r="O26" s="99">
        <f t="shared" si="4"/>
        <v>0</v>
      </c>
      <c r="P26" s="70"/>
      <c r="Q26" s="70"/>
    </row>
    <row r="27" spans="1:17" ht="12">
      <c r="A27" s="68" t="s">
        <v>75</v>
      </c>
      <c r="B27" s="86" t="s">
        <v>76</v>
      </c>
      <c r="C27" s="87">
        <v>3318.6</v>
      </c>
      <c r="D27" s="87"/>
      <c r="E27" s="95"/>
      <c r="F27" s="95"/>
      <c r="G27" s="87"/>
      <c r="H27" s="87"/>
      <c r="I27" s="87"/>
      <c r="J27" s="87"/>
      <c r="K27" s="87">
        <v>3263.9</v>
      </c>
      <c r="L27" s="87" t="s">
        <v>525</v>
      </c>
      <c r="M27" s="87">
        <v>822.9</v>
      </c>
      <c r="N27" s="95">
        <f t="shared" si="3"/>
        <v>98.3517145784367</v>
      </c>
      <c r="O27" s="69">
        <f t="shared" si="4"/>
        <v>-54.69999999999982</v>
      </c>
      <c r="P27" s="70"/>
      <c r="Q27" s="70"/>
    </row>
    <row r="28" spans="1:17" ht="24" hidden="1">
      <c r="A28" s="68" t="s">
        <v>104</v>
      </c>
      <c r="B28" s="86" t="s">
        <v>105</v>
      </c>
      <c r="C28" s="87"/>
      <c r="D28" s="87"/>
      <c r="E28" s="95"/>
      <c r="F28" s="95"/>
      <c r="G28" s="87"/>
      <c r="H28" s="87"/>
      <c r="I28" s="87"/>
      <c r="J28" s="87"/>
      <c r="K28" s="87"/>
      <c r="L28" s="87"/>
      <c r="M28" s="87"/>
      <c r="N28" s="95" t="e">
        <f t="shared" si="3"/>
        <v>#DIV/0!</v>
      </c>
      <c r="O28" s="69">
        <f t="shared" si="4"/>
        <v>0</v>
      </c>
      <c r="P28" s="70"/>
      <c r="Q28" s="70"/>
    </row>
    <row r="29" spans="1:17" ht="12">
      <c r="A29" s="68" t="s">
        <v>77</v>
      </c>
      <c r="B29" s="86" t="s">
        <v>78</v>
      </c>
      <c r="C29" s="87">
        <v>29257.2</v>
      </c>
      <c r="D29" s="87"/>
      <c r="E29" s="95"/>
      <c r="F29" s="95"/>
      <c r="G29" s="87"/>
      <c r="H29" s="87"/>
      <c r="I29" s="87"/>
      <c r="J29" s="87"/>
      <c r="K29" s="87">
        <v>29074.7</v>
      </c>
      <c r="L29" s="87" t="s">
        <v>525</v>
      </c>
      <c r="M29" s="87">
        <v>7628.7</v>
      </c>
      <c r="N29" s="95">
        <f t="shared" si="3"/>
        <v>99.37622192144156</v>
      </c>
      <c r="O29" s="69">
        <f t="shared" si="4"/>
        <v>-182.5</v>
      </c>
      <c r="P29" s="70"/>
      <c r="Q29" s="70"/>
    </row>
    <row r="30" spans="1:17" s="79" customFormat="1" ht="12">
      <c r="A30" s="80" t="s">
        <v>79</v>
      </c>
      <c r="B30" s="81" t="s">
        <v>80</v>
      </c>
      <c r="C30" s="100">
        <f aca="true" t="shared" si="7" ref="C30:M30">SUM(C31:C32)</f>
        <v>2345.4</v>
      </c>
      <c r="D30" s="100">
        <f t="shared" si="7"/>
        <v>0</v>
      </c>
      <c r="E30" s="100">
        <f t="shared" si="7"/>
        <v>0</v>
      </c>
      <c r="F30" s="100">
        <f t="shared" si="7"/>
        <v>0</v>
      </c>
      <c r="G30" s="100">
        <f t="shared" si="7"/>
        <v>0</v>
      </c>
      <c r="H30" s="100">
        <f t="shared" si="7"/>
        <v>0</v>
      </c>
      <c r="I30" s="100">
        <f t="shared" si="7"/>
        <v>0</v>
      </c>
      <c r="J30" s="100">
        <f t="shared" si="7"/>
        <v>0</v>
      </c>
      <c r="K30" s="100">
        <f t="shared" si="7"/>
        <v>2345.4</v>
      </c>
      <c r="L30" s="100">
        <f t="shared" si="7"/>
        <v>1457.7</v>
      </c>
      <c r="M30" s="100">
        <f t="shared" si="7"/>
        <v>0</v>
      </c>
      <c r="N30" s="83">
        <f t="shared" si="3"/>
        <v>100</v>
      </c>
      <c r="O30" s="76">
        <f t="shared" si="4"/>
        <v>0</v>
      </c>
      <c r="P30" s="92"/>
      <c r="Q30" s="92"/>
    </row>
    <row r="31" spans="1:17" ht="24">
      <c r="A31" s="68" t="s">
        <v>81</v>
      </c>
      <c r="B31" s="94" t="s">
        <v>247</v>
      </c>
      <c r="C31" s="101">
        <v>2277.4</v>
      </c>
      <c r="D31" s="101"/>
      <c r="E31" s="102"/>
      <c r="F31" s="102"/>
      <c r="G31" s="101"/>
      <c r="H31" s="101"/>
      <c r="I31" s="101"/>
      <c r="J31" s="101"/>
      <c r="K31" s="101">
        <v>2277.4</v>
      </c>
      <c r="L31" s="101">
        <v>1457.7</v>
      </c>
      <c r="M31" s="101" t="s">
        <v>525</v>
      </c>
      <c r="N31" s="95">
        <f t="shared" si="3"/>
        <v>100</v>
      </c>
      <c r="O31" s="69">
        <f t="shared" si="4"/>
        <v>0</v>
      </c>
      <c r="P31" s="70"/>
      <c r="Q31" s="70"/>
    </row>
    <row r="32" spans="1:17" ht="12">
      <c r="A32" s="68" t="s">
        <v>85</v>
      </c>
      <c r="B32" s="86" t="s">
        <v>86</v>
      </c>
      <c r="C32" s="101">
        <v>68</v>
      </c>
      <c r="D32" s="87"/>
      <c r="E32" s="95"/>
      <c r="F32" s="95"/>
      <c r="G32" s="87"/>
      <c r="H32" s="87"/>
      <c r="I32" s="87"/>
      <c r="J32" s="87"/>
      <c r="K32" s="101">
        <v>68</v>
      </c>
      <c r="L32" s="87">
        <v>0</v>
      </c>
      <c r="M32" s="87" t="s">
        <v>525</v>
      </c>
      <c r="N32" s="95">
        <f t="shared" si="3"/>
        <v>100</v>
      </c>
      <c r="O32" s="69">
        <f t="shared" si="4"/>
        <v>0</v>
      </c>
      <c r="P32" s="70"/>
      <c r="Q32" s="70"/>
    </row>
    <row r="33" spans="1:17" s="79" customFormat="1" ht="24">
      <c r="A33" s="80" t="s">
        <v>87</v>
      </c>
      <c r="B33" s="81" t="s">
        <v>88</v>
      </c>
      <c r="C33" s="82">
        <f aca="true" t="shared" si="8" ref="C33:H33">SUM(C34,C35,C37)</f>
        <v>0</v>
      </c>
      <c r="D33" s="82">
        <f t="shared" si="8"/>
        <v>0</v>
      </c>
      <c r="E33" s="82">
        <f t="shared" si="8"/>
        <v>0</v>
      </c>
      <c r="F33" s="82">
        <f t="shared" si="8"/>
        <v>0</v>
      </c>
      <c r="G33" s="82">
        <f t="shared" si="8"/>
        <v>0</v>
      </c>
      <c r="H33" s="82">
        <f t="shared" si="8"/>
        <v>0</v>
      </c>
      <c r="I33" s="82">
        <f>SUM(I34,I35,I37)</f>
        <v>0</v>
      </c>
      <c r="J33" s="82">
        <f>SUM(J34,J35,J37)</f>
        <v>0</v>
      </c>
      <c r="K33" s="82">
        <f>SUM(K34:K36,K37)</f>
        <v>0.09</v>
      </c>
      <c r="L33" s="82">
        <f>SUM(L34:L36,L37)</f>
        <v>50.625</v>
      </c>
      <c r="M33" s="82">
        <f>SUM(M34:M36,M37)</f>
        <v>111.8</v>
      </c>
      <c r="N33" s="103">
        <v>0</v>
      </c>
      <c r="O33" s="76">
        <f t="shared" si="4"/>
        <v>0.09</v>
      </c>
      <c r="P33" s="92"/>
      <c r="Q33" s="104"/>
    </row>
    <row r="34" spans="1:17" ht="24" hidden="1">
      <c r="A34" s="68" t="s">
        <v>89</v>
      </c>
      <c r="B34" s="86" t="s">
        <v>90</v>
      </c>
      <c r="C34" s="87">
        <v>0</v>
      </c>
      <c r="D34" s="87"/>
      <c r="E34" s="95"/>
      <c r="F34" s="95"/>
      <c r="G34" s="87"/>
      <c r="H34" s="87"/>
      <c r="I34" s="87"/>
      <c r="J34" s="87"/>
      <c r="K34" s="87">
        <v>0</v>
      </c>
      <c r="L34" s="87">
        <v>-17.775</v>
      </c>
      <c r="M34" s="87" t="s">
        <v>525</v>
      </c>
      <c r="N34" s="95">
        <v>0</v>
      </c>
      <c r="O34" s="69">
        <f t="shared" si="4"/>
        <v>0</v>
      </c>
      <c r="P34" s="70"/>
      <c r="Q34" s="70"/>
    </row>
    <row r="35" spans="1:17" ht="12" hidden="1">
      <c r="A35" s="68" t="s">
        <v>1</v>
      </c>
      <c r="B35" s="86" t="s">
        <v>92</v>
      </c>
      <c r="C35" s="87">
        <v>0</v>
      </c>
      <c r="D35" s="87"/>
      <c r="E35" s="87"/>
      <c r="F35" s="87"/>
      <c r="G35" s="87"/>
      <c r="H35" s="87"/>
      <c r="I35" s="87"/>
      <c r="J35" s="87"/>
      <c r="K35" s="87">
        <v>0</v>
      </c>
      <c r="L35" s="87">
        <f>SUM(F35)</f>
        <v>0</v>
      </c>
      <c r="M35" s="87">
        <v>111.8</v>
      </c>
      <c r="N35" s="95" t="e">
        <f t="shared" si="3"/>
        <v>#DIV/0!</v>
      </c>
      <c r="O35" s="69">
        <f t="shared" si="4"/>
        <v>0</v>
      </c>
      <c r="P35" s="70"/>
      <c r="Q35" s="70"/>
    </row>
    <row r="36" spans="1:17" ht="12" hidden="1">
      <c r="A36" s="68" t="s">
        <v>293</v>
      </c>
      <c r="B36" s="86" t="s">
        <v>294</v>
      </c>
      <c r="C36" s="87"/>
      <c r="D36" s="87"/>
      <c r="E36" s="95"/>
      <c r="F36" s="95"/>
      <c r="G36" s="87"/>
      <c r="H36" s="87"/>
      <c r="I36" s="87"/>
      <c r="J36" s="87"/>
      <c r="K36" s="87"/>
      <c r="L36" s="87">
        <v>6.8</v>
      </c>
      <c r="M36" s="87" t="s">
        <v>525</v>
      </c>
      <c r="N36" s="95">
        <v>0</v>
      </c>
      <c r="O36" s="69">
        <f t="shared" si="4"/>
        <v>0</v>
      </c>
      <c r="P36" s="70"/>
      <c r="Q36" s="70"/>
    </row>
    <row r="37" spans="1:17" ht="12">
      <c r="A37" s="105" t="s">
        <v>95</v>
      </c>
      <c r="B37" s="106" t="s">
        <v>489</v>
      </c>
      <c r="C37" s="82">
        <f>SUM(C38:C40)</f>
        <v>0</v>
      </c>
      <c r="D37" s="97">
        <f aca="true" t="shared" si="9" ref="D37:K37">SUM(D38:D40)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  <c r="I37" s="97">
        <f>SUM(I38:I40)</f>
        <v>0</v>
      </c>
      <c r="J37" s="97">
        <f>SUM(J38:J40)</f>
        <v>0</v>
      </c>
      <c r="K37" s="82">
        <f t="shared" si="9"/>
        <v>0.09</v>
      </c>
      <c r="L37" s="97">
        <f>SUM(L38:L40)</f>
        <v>61.599999999999994</v>
      </c>
      <c r="M37" s="97">
        <f>SUM(M38:M40)</f>
        <v>0</v>
      </c>
      <c r="N37" s="103">
        <v>0</v>
      </c>
      <c r="O37" s="76">
        <f t="shared" si="4"/>
        <v>0.09</v>
      </c>
      <c r="P37" s="70"/>
      <c r="Q37" s="70"/>
    </row>
    <row r="38" spans="1:17" ht="12" hidden="1">
      <c r="A38" s="68" t="s">
        <v>97</v>
      </c>
      <c r="B38" s="86" t="s">
        <v>292</v>
      </c>
      <c r="C38" s="87"/>
      <c r="D38" s="87"/>
      <c r="E38" s="95"/>
      <c r="F38" s="95"/>
      <c r="G38" s="87"/>
      <c r="H38" s="87"/>
      <c r="I38" s="87"/>
      <c r="J38" s="87"/>
      <c r="K38" s="87"/>
      <c r="L38" s="87">
        <v>0.3</v>
      </c>
      <c r="M38" s="87" t="s">
        <v>525</v>
      </c>
      <c r="N38" s="95">
        <v>0</v>
      </c>
      <c r="O38" s="69">
        <f t="shared" si="4"/>
        <v>0</v>
      </c>
      <c r="P38" s="70"/>
      <c r="Q38" s="70"/>
    </row>
    <row r="39" spans="1:17" ht="24">
      <c r="A39" s="68" t="s">
        <v>98</v>
      </c>
      <c r="B39" s="86" t="s">
        <v>99</v>
      </c>
      <c r="C39" s="87">
        <v>0</v>
      </c>
      <c r="D39" s="87"/>
      <c r="E39" s="95"/>
      <c r="F39" s="95"/>
      <c r="G39" s="87"/>
      <c r="H39" s="87"/>
      <c r="I39" s="87"/>
      <c r="J39" s="87"/>
      <c r="K39" s="87">
        <v>0.09</v>
      </c>
      <c r="L39" s="87"/>
      <c r="M39" s="87"/>
      <c r="N39" s="95">
        <v>0</v>
      </c>
      <c r="O39" s="69">
        <f t="shared" si="4"/>
        <v>0.09</v>
      </c>
      <c r="P39" s="70"/>
      <c r="Q39" s="70"/>
    </row>
    <row r="40" spans="1:17" ht="24" hidden="1">
      <c r="A40" s="68" t="s">
        <v>309</v>
      </c>
      <c r="B40" s="86" t="s">
        <v>488</v>
      </c>
      <c r="C40" s="87"/>
      <c r="D40" s="87"/>
      <c r="E40" s="95"/>
      <c r="F40" s="95"/>
      <c r="G40" s="87"/>
      <c r="H40" s="87"/>
      <c r="I40" s="87"/>
      <c r="J40" s="87"/>
      <c r="K40" s="87"/>
      <c r="L40" s="87">
        <v>61.3</v>
      </c>
      <c r="M40" s="87" t="s">
        <v>525</v>
      </c>
      <c r="N40" s="95">
        <v>0</v>
      </c>
      <c r="O40" s="69">
        <f t="shared" si="4"/>
        <v>0</v>
      </c>
      <c r="P40" s="70"/>
      <c r="Q40" s="70"/>
    </row>
    <row r="41" spans="1:17" s="79" customFormat="1" ht="24">
      <c r="A41" s="80" t="s">
        <v>110</v>
      </c>
      <c r="B41" s="81" t="s">
        <v>111</v>
      </c>
      <c r="C41" s="82">
        <f>SUM(C44,C57,C60)</f>
        <v>38182.6</v>
      </c>
      <c r="D41" s="82">
        <f aca="true" t="shared" si="10" ref="D41:M41">SUM(D42,D44,D57,D60)</f>
        <v>55.3</v>
      </c>
      <c r="E41" s="82">
        <f t="shared" si="10"/>
        <v>55.2</v>
      </c>
      <c r="F41" s="82">
        <f t="shared" si="10"/>
        <v>55.3</v>
      </c>
      <c r="G41" s="82">
        <f t="shared" si="10"/>
        <v>-165.8</v>
      </c>
      <c r="H41" s="82">
        <f t="shared" si="10"/>
        <v>165.8</v>
      </c>
      <c r="I41" s="82">
        <f t="shared" si="10"/>
        <v>221</v>
      </c>
      <c r="J41" s="82">
        <f t="shared" si="10"/>
        <v>0</v>
      </c>
      <c r="K41" s="82">
        <f t="shared" si="10"/>
        <v>28916.9</v>
      </c>
      <c r="L41" s="82">
        <f t="shared" si="10"/>
        <v>26690.085999999996</v>
      </c>
      <c r="M41" s="82">
        <f t="shared" si="10"/>
        <v>11547.099999999999</v>
      </c>
      <c r="N41" s="83">
        <f t="shared" si="3"/>
        <v>75.73318736806819</v>
      </c>
      <c r="O41" s="76">
        <f t="shared" si="4"/>
        <v>-9265.699999999997</v>
      </c>
      <c r="P41" s="92"/>
      <c r="Q41" s="92"/>
    </row>
    <row r="42" spans="1:17" ht="36" hidden="1">
      <c r="A42" s="80" t="s">
        <v>112</v>
      </c>
      <c r="B42" s="91" t="s">
        <v>248</v>
      </c>
      <c r="C42" s="82">
        <f>SUM(C43)</f>
        <v>0</v>
      </c>
      <c r="D42" s="82">
        <v>55.3</v>
      </c>
      <c r="E42" s="82">
        <v>55.2</v>
      </c>
      <c r="F42" s="82">
        <v>55.3</v>
      </c>
      <c r="G42" s="82">
        <f>SUM(C42-D42-E42-F42)</f>
        <v>-165.8</v>
      </c>
      <c r="H42" s="82">
        <f>SUM(H43)</f>
        <v>165.8</v>
      </c>
      <c r="I42" s="82">
        <f>SUM(I43)</f>
        <v>221</v>
      </c>
      <c r="J42" s="82">
        <f>SUM(J43)</f>
        <v>0</v>
      </c>
      <c r="K42" s="82">
        <v>0</v>
      </c>
      <c r="L42" s="82">
        <v>0</v>
      </c>
      <c r="M42" s="82">
        <v>0</v>
      </c>
      <c r="N42" s="83" t="e">
        <f t="shared" si="3"/>
        <v>#DIV/0!</v>
      </c>
      <c r="O42" s="76">
        <f t="shared" si="4"/>
        <v>0</v>
      </c>
      <c r="P42" s="70"/>
      <c r="Q42" s="70"/>
    </row>
    <row r="43" spans="1:17" ht="36" hidden="1">
      <c r="A43" s="68" t="s">
        <v>115</v>
      </c>
      <c r="B43" s="94" t="s">
        <v>249</v>
      </c>
      <c r="C43" s="98">
        <v>0</v>
      </c>
      <c r="D43" s="87">
        <v>55.3</v>
      </c>
      <c r="E43" s="95">
        <v>55.2</v>
      </c>
      <c r="F43" s="95">
        <v>55.3</v>
      </c>
      <c r="G43" s="87">
        <f>SUM(C43-D43-E43-F43)</f>
        <v>-165.8</v>
      </c>
      <c r="H43" s="87">
        <f>SUM(D43:F43)</f>
        <v>165.8</v>
      </c>
      <c r="I43" s="87">
        <v>221</v>
      </c>
      <c r="J43" s="87" t="s">
        <v>525</v>
      </c>
      <c r="K43" s="98">
        <v>0</v>
      </c>
      <c r="L43" s="87" t="s">
        <v>525</v>
      </c>
      <c r="M43" s="87" t="s">
        <v>525</v>
      </c>
      <c r="N43" s="83" t="e">
        <f t="shared" si="3"/>
        <v>#DIV/0!</v>
      </c>
      <c r="O43" s="76">
        <f t="shared" si="4"/>
        <v>0</v>
      </c>
      <c r="P43" s="70"/>
      <c r="Q43" s="70"/>
    </row>
    <row r="44" spans="1:17" ht="48">
      <c r="A44" s="80" t="s">
        <v>117</v>
      </c>
      <c r="B44" s="81" t="s">
        <v>250</v>
      </c>
      <c r="C44" s="100">
        <f>SUM(C45,C46,C47,C51,C54,C55,C56)</f>
        <v>32566.5</v>
      </c>
      <c r="D44" s="100">
        <f aca="true" t="shared" si="11" ref="D44:K44">SUM(D45,D46,D47,D51,D54,D55,D56)</f>
        <v>0</v>
      </c>
      <c r="E44" s="100">
        <f t="shared" si="11"/>
        <v>0</v>
      </c>
      <c r="F44" s="100">
        <f t="shared" si="11"/>
        <v>0</v>
      </c>
      <c r="G44" s="100">
        <f t="shared" si="11"/>
        <v>0</v>
      </c>
      <c r="H44" s="100">
        <f t="shared" si="11"/>
        <v>0</v>
      </c>
      <c r="I44" s="100">
        <f t="shared" si="11"/>
        <v>0</v>
      </c>
      <c r="J44" s="100">
        <f t="shared" si="11"/>
        <v>0</v>
      </c>
      <c r="K44" s="100">
        <f t="shared" si="11"/>
        <v>23779.7</v>
      </c>
      <c r="L44" s="100">
        <f>SUM(L45:L51)</f>
        <v>20814.985999999997</v>
      </c>
      <c r="M44" s="100">
        <f>SUM(M45:M51)</f>
        <v>10125.3</v>
      </c>
      <c r="N44" s="83">
        <f t="shared" si="3"/>
        <v>73.01889978966116</v>
      </c>
      <c r="O44" s="76">
        <f t="shared" si="4"/>
        <v>-8786.8</v>
      </c>
      <c r="P44" s="70"/>
      <c r="Q44" s="70"/>
    </row>
    <row r="45" spans="1:17" ht="57.75" customHeight="1">
      <c r="A45" s="68" t="s">
        <v>492</v>
      </c>
      <c r="B45" s="86" t="s">
        <v>270</v>
      </c>
      <c r="C45" s="101">
        <v>5286</v>
      </c>
      <c r="D45" s="101"/>
      <c r="E45" s="102"/>
      <c r="F45" s="102"/>
      <c r="G45" s="101"/>
      <c r="H45" s="101"/>
      <c r="I45" s="101"/>
      <c r="J45" s="101"/>
      <c r="K45" s="101">
        <v>4960.7</v>
      </c>
      <c r="L45" s="101">
        <v>9658.5</v>
      </c>
      <c r="M45" s="101">
        <v>9658.5</v>
      </c>
      <c r="N45" s="95">
        <f t="shared" si="3"/>
        <v>93.84600832387439</v>
      </c>
      <c r="O45" s="69">
        <f t="shared" si="4"/>
        <v>-325.3000000000002</v>
      </c>
      <c r="P45" s="70"/>
      <c r="Q45" s="70"/>
    </row>
    <row r="46" spans="1:17" ht="52.5" customHeight="1">
      <c r="A46" s="68" t="s">
        <v>271</v>
      </c>
      <c r="B46" s="86" t="s">
        <v>272</v>
      </c>
      <c r="C46" s="101">
        <v>19714</v>
      </c>
      <c r="D46" s="101"/>
      <c r="E46" s="102"/>
      <c r="F46" s="102"/>
      <c r="G46" s="101"/>
      <c r="H46" s="101"/>
      <c r="I46" s="101"/>
      <c r="J46" s="101"/>
      <c r="K46" s="101">
        <v>12386.3</v>
      </c>
      <c r="L46" s="101"/>
      <c r="M46" s="101"/>
      <c r="N46" s="95">
        <f t="shared" si="3"/>
        <v>62.829968550268845</v>
      </c>
      <c r="O46" s="69">
        <f t="shared" si="4"/>
        <v>-7327.700000000001</v>
      </c>
      <c r="P46" s="70"/>
      <c r="Q46" s="70"/>
    </row>
    <row r="47" spans="1:17" s="108" customFormat="1" ht="48">
      <c r="A47" s="80" t="s">
        <v>220</v>
      </c>
      <c r="B47" s="81" t="s">
        <v>221</v>
      </c>
      <c r="C47" s="100">
        <f>SUM(C48:C50)</f>
        <v>693.3</v>
      </c>
      <c r="D47" s="100">
        <f aca="true" t="shared" si="12" ref="D47:M47">SUM(D48:D50)</f>
        <v>0</v>
      </c>
      <c r="E47" s="100">
        <f t="shared" si="12"/>
        <v>0</v>
      </c>
      <c r="F47" s="100">
        <f t="shared" si="12"/>
        <v>0</v>
      </c>
      <c r="G47" s="100">
        <f t="shared" si="12"/>
        <v>0</v>
      </c>
      <c r="H47" s="100">
        <f t="shared" si="12"/>
        <v>0</v>
      </c>
      <c r="I47" s="100">
        <f t="shared" si="12"/>
        <v>0</v>
      </c>
      <c r="J47" s="100">
        <f t="shared" si="12"/>
        <v>0</v>
      </c>
      <c r="K47" s="100">
        <f t="shared" si="12"/>
        <v>462.99999999999994</v>
      </c>
      <c r="L47" s="100">
        <f t="shared" si="12"/>
        <v>2111.643</v>
      </c>
      <c r="M47" s="100">
        <f t="shared" si="12"/>
        <v>0</v>
      </c>
      <c r="N47" s="95">
        <f t="shared" si="3"/>
        <v>66.78205682965526</v>
      </c>
      <c r="O47" s="69">
        <f t="shared" si="4"/>
        <v>-230.3</v>
      </c>
      <c r="P47" s="107"/>
      <c r="Q47" s="107"/>
    </row>
    <row r="48" spans="1:17" ht="48">
      <c r="A48" s="68" t="s">
        <v>241</v>
      </c>
      <c r="B48" s="86" t="s">
        <v>490</v>
      </c>
      <c r="C48" s="101">
        <v>428.9</v>
      </c>
      <c r="D48" s="101"/>
      <c r="E48" s="102"/>
      <c r="F48" s="102"/>
      <c r="G48" s="101"/>
      <c r="H48" s="101"/>
      <c r="I48" s="101"/>
      <c r="J48" s="101"/>
      <c r="K48" s="101">
        <v>428.9</v>
      </c>
      <c r="L48" s="101">
        <v>703.881</v>
      </c>
      <c r="M48" s="101" t="s">
        <v>525</v>
      </c>
      <c r="N48" s="95">
        <f>SUM(K48/C48*100)</f>
        <v>100</v>
      </c>
      <c r="O48" s="69">
        <f>SUM(K48-C48)</f>
        <v>0</v>
      </c>
      <c r="P48" s="70"/>
      <c r="Q48" s="70"/>
    </row>
    <row r="49" spans="1:17" ht="48">
      <c r="A49" s="68" t="s">
        <v>222</v>
      </c>
      <c r="B49" s="122" t="s">
        <v>122</v>
      </c>
      <c r="C49" s="101">
        <v>231.4</v>
      </c>
      <c r="D49" s="101"/>
      <c r="E49" s="102"/>
      <c r="F49" s="102"/>
      <c r="G49" s="101"/>
      <c r="H49" s="101"/>
      <c r="I49" s="101"/>
      <c r="J49" s="101"/>
      <c r="K49" s="101">
        <v>1.4</v>
      </c>
      <c r="L49" s="101">
        <v>703.881</v>
      </c>
      <c r="M49" s="101" t="s">
        <v>525</v>
      </c>
      <c r="N49" s="95">
        <f>SUM(K49/C49*100)</f>
        <v>0.6050129645635263</v>
      </c>
      <c r="O49" s="69">
        <f>SUM(K49-C49)</f>
        <v>-230</v>
      </c>
      <c r="P49" s="70"/>
      <c r="Q49" s="70"/>
    </row>
    <row r="50" spans="1:17" ht="48">
      <c r="A50" s="68" t="s">
        <v>273</v>
      </c>
      <c r="B50" s="122" t="s">
        <v>123</v>
      </c>
      <c r="C50" s="101">
        <v>33</v>
      </c>
      <c r="D50" s="101"/>
      <c r="E50" s="102"/>
      <c r="F50" s="102"/>
      <c r="G50" s="101"/>
      <c r="H50" s="101"/>
      <c r="I50" s="101"/>
      <c r="J50" s="101"/>
      <c r="K50" s="101">
        <v>32.7</v>
      </c>
      <c r="L50" s="101">
        <v>703.881</v>
      </c>
      <c r="M50" s="101" t="s">
        <v>525</v>
      </c>
      <c r="N50" s="95">
        <f t="shared" si="3"/>
        <v>99.0909090909091</v>
      </c>
      <c r="O50" s="69">
        <f t="shared" si="4"/>
        <v>-0.29999999999999716</v>
      </c>
      <c r="P50" s="70"/>
      <c r="Q50" s="70"/>
    </row>
    <row r="51" spans="1:17" s="110" customFormat="1" ht="48">
      <c r="A51" s="80" t="s">
        <v>121</v>
      </c>
      <c r="B51" s="91" t="s">
        <v>251</v>
      </c>
      <c r="C51" s="100">
        <f>SUM(C52:C53)</f>
        <v>330.3</v>
      </c>
      <c r="D51" s="100">
        <f aca="true" t="shared" si="13" ref="D51:J51">SUM(D52:D53)</f>
        <v>0</v>
      </c>
      <c r="E51" s="100">
        <f t="shared" si="13"/>
        <v>0</v>
      </c>
      <c r="F51" s="100">
        <f t="shared" si="13"/>
        <v>0</v>
      </c>
      <c r="G51" s="100">
        <f t="shared" si="13"/>
        <v>0</v>
      </c>
      <c r="H51" s="100">
        <f t="shared" si="13"/>
        <v>0</v>
      </c>
      <c r="I51" s="100">
        <f t="shared" si="13"/>
        <v>0</v>
      </c>
      <c r="J51" s="100">
        <f t="shared" si="13"/>
        <v>0</v>
      </c>
      <c r="K51" s="100">
        <f>SUM(K52:K53)</f>
        <v>245.60000000000002</v>
      </c>
      <c r="L51" s="100">
        <f>SUM(L52:L53)</f>
        <v>6933.2</v>
      </c>
      <c r="M51" s="100">
        <f>SUM(M52:M53)</f>
        <v>466.8</v>
      </c>
      <c r="N51" s="83">
        <f t="shared" si="3"/>
        <v>74.35664547381168</v>
      </c>
      <c r="O51" s="76">
        <f t="shared" si="4"/>
        <v>-84.69999999999999</v>
      </c>
      <c r="P51" s="109"/>
      <c r="Q51" s="109"/>
    </row>
    <row r="52" spans="1:17" ht="48" customHeight="1">
      <c r="A52" s="68" t="s">
        <v>520</v>
      </c>
      <c r="B52" s="121" t="s">
        <v>450</v>
      </c>
      <c r="C52" s="101">
        <v>30.3</v>
      </c>
      <c r="D52" s="101"/>
      <c r="E52" s="102"/>
      <c r="F52" s="102"/>
      <c r="G52" s="101"/>
      <c r="H52" s="101"/>
      <c r="I52" s="101"/>
      <c r="J52" s="101"/>
      <c r="K52" s="101">
        <v>30.3</v>
      </c>
      <c r="L52" s="101">
        <v>6933.2</v>
      </c>
      <c r="M52" s="101" t="s">
        <v>525</v>
      </c>
      <c r="N52" s="95">
        <f t="shared" si="3"/>
        <v>100</v>
      </c>
      <c r="O52" s="69">
        <f t="shared" si="4"/>
        <v>0</v>
      </c>
      <c r="P52" s="70"/>
      <c r="Q52" s="70"/>
    </row>
    <row r="53" spans="1:17" ht="48" customHeight="1">
      <c r="A53" s="68" t="s">
        <v>274</v>
      </c>
      <c r="B53" s="121" t="s">
        <v>451</v>
      </c>
      <c r="C53" s="101">
        <v>300</v>
      </c>
      <c r="D53" s="101"/>
      <c r="E53" s="102"/>
      <c r="F53" s="102"/>
      <c r="G53" s="101"/>
      <c r="H53" s="101"/>
      <c r="I53" s="101"/>
      <c r="J53" s="101"/>
      <c r="K53" s="101">
        <v>215.3</v>
      </c>
      <c r="L53" s="101" t="s">
        <v>525</v>
      </c>
      <c r="M53" s="101">
        <v>466.8</v>
      </c>
      <c r="N53" s="95">
        <f t="shared" si="3"/>
        <v>71.76666666666667</v>
      </c>
      <c r="O53" s="69">
        <f t="shared" si="4"/>
        <v>-84.69999999999999</v>
      </c>
      <c r="P53" s="70"/>
      <c r="Q53" s="70"/>
    </row>
    <row r="54" spans="1:17" ht="31.5" customHeight="1">
      <c r="A54" s="68" t="s">
        <v>275</v>
      </c>
      <c r="B54" s="121" t="s">
        <v>452</v>
      </c>
      <c r="C54" s="101">
        <v>6276</v>
      </c>
      <c r="D54" s="101"/>
      <c r="E54" s="102"/>
      <c r="F54" s="102"/>
      <c r="G54" s="101"/>
      <c r="H54" s="101"/>
      <c r="I54" s="101"/>
      <c r="J54" s="101"/>
      <c r="K54" s="101">
        <v>5514.4</v>
      </c>
      <c r="L54" s="101"/>
      <c r="M54" s="101"/>
      <c r="N54" s="95">
        <f t="shared" si="3"/>
        <v>87.8648820905035</v>
      </c>
      <c r="O54" s="69">
        <f t="shared" si="4"/>
        <v>-761.6000000000004</v>
      </c>
      <c r="P54" s="70"/>
      <c r="Q54" s="70"/>
    </row>
    <row r="55" spans="1:17" ht="24">
      <c r="A55" s="68" t="s">
        <v>2</v>
      </c>
      <c r="B55" s="121" t="s">
        <v>280</v>
      </c>
      <c r="C55" s="101">
        <v>66.9</v>
      </c>
      <c r="D55" s="101"/>
      <c r="E55" s="102"/>
      <c r="F55" s="102"/>
      <c r="G55" s="101"/>
      <c r="H55" s="101"/>
      <c r="I55" s="101"/>
      <c r="J55" s="101"/>
      <c r="K55" s="101">
        <v>66.9</v>
      </c>
      <c r="L55" s="101"/>
      <c r="M55" s="101"/>
      <c r="N55" s="95">
        <f>SUM(K55/C55*100)</f>
        <v>100</v>
      </c>
      <c r="O55" s="69">
        <f>SUM(K55-C55)</f>
        <v>0</v>
      </c>
      <c r="P55" s="70"/>
      <c r="Q55" s="70"/>
    </row>
    <row r="56" spans="1:17" ht="24">
      <c r="A56" s="68" t="s">
        <v>276</v>
      </c>
      <c r="B56" s="121" t="s">
        <v>281</v>
      </c>
      <c r="C56" s="101">
        <v>200</v>
      </c>
      <c r="D56" s="101"/>
      <c r="E56" s="102"/>
      <c r="F56" s="102"/>
      <c r="G56" s="101"/>
      <c r="H56" s="101"/>
      <c r="I56" s="101"/>
      <c r="J56" s="101"/>
      <c r="K56" s="101">
        <v>142.8</v>
      </c>
      <c r="L56" s="101"/>
      <c r="M56" s="101"/>
      <c r="N56" s="95">
        <f t="shared" si="3"/>
        <v>71.4</v>
      </c>
      <c r="O56" s="69">
        <f t="shared" si="4"/>
        <v>-57.19999999999999</v>
      </c>
      <c r="P56" s="70"/>
      <c r="Q56" s="70"/>
    </row>
    <row r="57" spans="1:17" s="110" customFormat="1" ht="12">
      <c r="A57" s="80" t="s">
        <v>180</v>
      </c>
      <c r="B57" s="91" t="s">
        <v>181</v>
      </c>
      <c r="C57" s="82">
        <f>SUM(C58:C59)</f>
        <v>2138.1</v>
      </c>
      <c r="D57" s="82">
        <f aca="true" t="shared" si="14" ref="D57:K57">SUM(D58:D59)</f>
        <v>0</v>
      </c>
      <c r="E57" s="82">
        <f t="shared" si="14"/>
        <v>0</v>
      </c>
      <c r="F57" s="82">
        <f t="shared" si="14"/>
        <v>0</v>
      </c>
      <c r="G57" s="82">
        <f t="shared" si="14"/>
        <v>0</v>
      </c>
      <c r="H57" s="82">
        <f t="shared" si="14"/>
        <v>0</v>
      </c>
      <c r="I57" s="82">
        <f t="shared" si="14"/>
        <v>0</v>
      </c>
      <c r="J57" s="82">
        <f t="shared" si="14"/>
        <v>0</v>
      </c>
      <c r="K57" s="82">
        <f t="shared" si="14"/>
        <v>2138.1</v>
      </c>
      <c r="L57" s="82">
        <f>SUM(L58)</f>
        <v>110</v>
      </c>
      <c r="M57" s="82">
        <f>SUM(M58)</f>
        <v>0</v>
      </c>
      <c r="N57" s="83">
        <f t="shared" si="3"/>
        <v>100</v>
      </c>
      <c r="O57" s="76">
        <f t="shared" si="4"/>
        <v>0</v>
      </c>
      <c r="P57" s="109"/>
      <c r="Q57" s="109"/>
    </row>
    <row r="58" spans="1:17" ht="36">
      <c r="A58" s="68" t="s">
        <v>182</v>
      </c>
      <c r="B58" s="94" t="s">
        <v>252</v>
      </c>
      <c r="C58" s="87">
        <v>2138.1</v>
      </c>
      <c r="D58" s="87"/>
      <c r="E58" s="95"/>
      <c r="F58" s="95"/>
      <c r="G58" s="87"/>
      <c r="H58" s="87"/>
      <c r="I58" s="87"/>
      <c r="J58" s="87"/>
      <c r="K58" s="87">
        <v>2138.1</v>
      </c>
      <c r="L58" s="87">
        <v>110</v>
      </c>
      <c r="M58" s="87" t="s">
        <v>525</v>
      </c>
      <c r="N58" s="95">
        <f t="shared" si="3"/>
        <v>100</v>
      </c>
      <c r="O58" s="69">
        <f t="shared" si="4"/>
        <v>0</v>
      </c>
      <c r="P58" s="70"/>
      <c r="Q58" s="70"/>
    </row>
    <row r="59" spans="1:17" ht="36" hidden="1">
      <c r="A59" s="68" t="s">
        <v>466</v>
      </c>
      <c r="B59" s="94" t="s">
        <v>467</v>
      </c>
      <c r="C59" s="87"/>
      <c r="D59" s="87"/>
      <c r="E59" s="95"/>
      <c r="F59" s="95"/>
      <c r="G59" s="87"/>
      <c r="H59" s="87"/>
      <c r="I59" s="87"/>
      <c r="J59" s="87"/>
      <c r="K59" s="87"/>
      <c r="L59" s="87"/>
      <c r="M59" s="87"/>
      <c r="N59" s="95" t="e">
        <f t="shared" si="3"/>
        <v>#DIV/0!</v>
      </c>
      <c r="O59" s="69">
        <f t="shared" si="4"/>
        <v>0</v>
      </c>
      <c r="P59" s="70"/>
      <c r="Q59" s="70"/>
    </row>
    <row r="60" spans="1:17" s="108" customFormat="1" ht="48">
      <c r="A60" s="80" t="s">
        <v>184</v>
      </c>
      <c r="B60" s="91" t="s">
        <v>491</v>
      </c>
      <c r="C60" s="82">
        <f>SUM(C61:C63)</f>
        <v>3478</v>
      </c>
      <c r="D60" s="82">
        <f aca="true" t="shared" si="15" ref="D60:J60">SUM(D61:D63)</f>
        <v>0</v>
      </c>
      <c r="E60" s="82">
        <f t="shared" si="15"/>
        <v>0</v>
      </c>
      <c r="F60" s="82">
        <f t="shared" si="15"/>
        <v>0</v>
      </c>
      <c r="G60" s="82">
        <f t="shared" si="15"/>
        <v>0</v>
      </c>
      <c r="H60" s="82">
        <f t="shared" si="15"/>
        <v>0</v>
      </c>
      <c r="I60" s="82">
        <f t="shared" si="15"/>
        <v>0</v>
      </c>
      <c r="J60" s="82">
        <f t="shared" si="15"/>
        <v>0</v>
      </c>
      <c r="K60" s="82">
        <f>SUM(K61:K63)</f>
        <v>2999.1000000000004</v>
      </c>
      <c r="L60" s="82">
        <f>SUM(L61:L63)</f>
        <v>5765.1</v>
      </c>
      <c r="M60" s="82">
        <f>SUM(M61:M63)</f>
        <v>1421.8</v>
      </c>
      <c r="N60" s="83">
        <f t="shared" si="3"/>
        <v>86.2305922944221</v>
      </c>
      <c r="O60" s="76">
        <f t="shared" si="4"/>
        <v>-478.89999999999964</v>
      </c>
      <c r="P60" s="107"/>
      <c r="Q60" s="107"/>
    </row>
    <row r="61" spans="1:17" ht="48">
      <c r="A61" s="68" t="s">
        <v>186</v>
      </c>
      <c r="B61" s="94" t="s">
        <v>253</v>
      </c>
      <c r="C61" s="87">
        <v>838.1</v>
      </c>
      <c r="D61" s="87"/>
      <c r="E61" s="95"/>
      <c r="F61" s="95"/>
      <c r="G61" s="87"/>
      <c r="H61" s="87"/>
      <c r="I61" s="87"/>
      <c r="J61" s="87"/>
      <c r="K61" s="87">
        <v>706.1</v>
      </c>
      <c r="L61" s="87">
        <v>5765.1</v>
      </c>
      <c r="M61" s="87" t="s">
        <v>525</v>
      </c>
      <c r="N61" s="95">
        <f t="shared" si="3"/>
        <v>84.25008948812791</v>
      </c>
      <c r="O61" s="69">
        <f t="shared" si="4"/>
        <v>-132</v>
      </c>
      <c r="P61" s="70"/>
      <c r="Q61" s="70"/>
    </row>
    <row r="62" spans="1:17" ht="48">
      <c r="A62" s="68" t="s">
        <v>521</v>
      </c>
      <c r="B62" s="121" t="s">
        <v>278</v>
      </c>
      <c r="C62" s="87">
        <v>777.7</v>
      </c>
      <c r="D62" s="87"/>
      <c r="E62" s="95"/>
      <c r="F62" s="95"/>
      <c r="G62" s="87"/>
      <c r="H62" s="87"/>
      <c r="I62" s="87"/>
      <c r="J62" s="87"/>
      <c r="K62" s="87">
        <v>643.3</v>
      </c>
      <c r="L62" s="87" t="s">
        <v>525</v>
      </c>
      <c r="M62" s="87">
        <v>710.9</v>
      </c>
      <c r="N62" s="95">
        <f>SUM(K62/C62*100)</f>
        <v>82.7182718271827</v>
      </c>
      <c r="O62" s="69">
        <f>SUM(K62-C62)</f>
        <v>-134.4000000000001</v>
      </c>
      <c r="P62" s="70"/>
      <c r="Q62" s="70"/>
    </row>
    <row r="63" spans="1:17" ht="48">
      <c r="A63" s="68" t="s">
        <v>277</v>
      </c>
      <c r="B63" s="121" t="s">
        <v>279</v>
      </c>
      <c r="C63" s="87">
        <v>1862.2</v>
      </c>
      <c r="D63" s="87"/>
      <c r="E63" s="95"/>
      <c r="F63" s="95"/>
      <c r="G63" s="87"/>
      <c r="H63" s="87"/>
      <c r="I63" s="87"/>
      <c r="J63" s="87"/>
      <c r="K63" s="87">
        <v>1649.7</v>
      </c>
      <c r="L63" s="87" t="s">
        <v>525</v>
      </c>
      <c r="M63" s="87">
        <v>710.9</v>
      </c>
      <c r="N63" s="95">
        <f t="shared" si="3"/>
        <v>88.58876597572764</v>
      </c>
      <c r="O63" s="69">
        <f t="shared" si="4"/>
        <v>-212.5</v>
      </c>
      <c r="P63" s="70"/>
      <c r="Q63" s="70"/>
    </row>
    <row r="64" spans="1:17" s="108" customFormat="1" ht="12">
      <c r="A64" s="80" t="s">
        <v>188</v>
      </c>
      <c r="B64" s="81" t="s">
        <v>189</v>
      </c>
      <c r="C64" s="82">
        <f>SUM(C65)</f>
        <v>753</v>
      </c>
      <c r="D64" s="82">
        <f aca="true" t="shared" si="16" ref="D64:M64">SUM(D65)</f>
        <v>0</v>
      </c>
      <c r="E64" s="82">
        <f t="shared" si="16"/>
        <v>0</v>
      </c>
      <c r="F64" s="82">
        <f t="shared" si="16"/>
        <v>0</v>
      </c>
      <c r="G64" s="82">
        <f t="shared" si="16"/>
        <v>0</v>
      </c>
      <c r="H64" s="82">
        <f t="shared" si="16"/>
        <v>0</v>
      </c>
      <c r="I64" s="82">
        <f>SUM(I65)</f>
        <v>0</v>
      </c>
      <c r="J64" s="82">
        <f>SUM(J65)</f>
        <v>0</v>
      </c>
      <c r="K64" s="82">
        <f t="shared" si="16"/>
        <v>481.1</v>
      </c>
      <c r="L64" s="82">
        <f t="shared" si="16"/>
        <v>653.5</v>
      </c>
      <c r="M64" s="82">
        <f t="shared" si="16"/>
        <v>0</v>
      </c>
      <c r="N64" s="83">
        <f t="shared" si="3"/>
        <v>63.89110225763612</v>
      </c>
      <c r="O64" s="76">
        <f t="shared" si="4"/>
        <v>-271.9</v>
      </c>
      <c r="P64" s="107"/>
      <c r="Q64" s="107"/>
    </row>
    <row r="65" spans="1:17" ht="12">
      <c r="A65" s="68" t="s">
        <v>190</v>
      </c>
      <c r="B65" s="86" t="s">
        <v>191</v>
      </c>
      <c r="C65" s="87">
        <v>753</v>
      </c>
      <c r="D65" s="87"/>
      <c r="E65" s="95"/>
      <c r="F65" s="95"/>
      <c r="G65" s="87"/>
      <c r="H65" s="87"/>
      <c r="I65" s="87"/>
      <c r="J65" s="87"/>
      <c r="K65" s="87">
        <v>481.1</v>
      </c>
      <c r="L65" s="87">
        <v>653.5</v>
      </c>
      <c r="M65" s="87" t="s">
        <v>525</v>
      </c>
      <c r="N65" s="95">
        <f t="shared" si="3"/>
        <v>63.89110225763612</v>
      </c>
      <c r="O65" s="69">
        <f t="shared" si="4"/>
        <v>-271.9</v>
      </c>
      <c r="P65" s="70"/>
      <c r="Q65" s="70"/>
    </row>
    <row r="66" spans="1:17" ht="24">
      <c r="A66" s="80" t="s">
        <v>301</v>
      </c>
      <c r="B66" s="81" t="s">
        <v>306</v>
      </c>
      <c r="C66" s="82">
        <f>SUM(C67:C71)</f>
        <v>26651</v>
      </c>
      <c r="D66" s="82">
        <f aca="true" t="shared" si="17" ref="D66:K66">SUM(D67:D71)</f>
        <v>0</v>
      </c>
      <c r="E66" s="82">
        <f t="shared" si="17"/>
        <v>0</v>
      </c>
      <c r="F66" s="82">
        <f t="shared" si="17"/>
        <v>0</v>
      </c>
      <c r="G66" s="82">
        <f t="shared" si="17"/>
        <v>0</v>
      </c>
      <c r="H66" s="82">
        <f t="shared" si="17"/>
        <v>0</v>
      </c>
      <c r="I66" s="82">
        <f t="shared" si="17"/>
        <v>0</v>
      </c>
      <c r="J66" s="82">
        <f t="shared" si="17"/>
        <v>0</v>
      </c>
      <c r="K66" s="82">
        <f t="shared" si="17"/>
        <v>25386.300000000003</v>
      </c>
      <c r="L66" s="82">
        <f>SUM(L67:L69)</f>
        <v>180.97</v>
      </c>
      <c r="M66" s="82">
        <f>SUM(M69)</f>
        <v>678.9</v>
      </c>
      <c r="N66" s="83">
        <f t="shared" si="3"/>
        <v>95.25458706990358</v>
      </c>
      <c r="O66" s="76">
        <f t="shared" si="4"/>
        <v>-1264.699999999997</v>
      </c>
      <c r="P66" s="70"/>
      <c r="Q66" s="70"/>
    </row>
    <row r="67" spans="1:17" ht="24">
      <c r="A67" s="68" t="s">
        <v>494</v>
      </c>
      <c r="B67" s="86" t="s">
        <v>493</v>
      </c>
      <c r="C67" s="101">
        <v>15705.2</v>
      </c>
      <c r="D67" s="101"/>
      <c r="E67" s="102"/>
      <c r="F67" s="102"/>
      <c r="G67" s="101"/>
      <c r="H67" s="101"/>
      <c r="I67" s="101"/>
      <c r="J67" s="101"/>
      <c r="K67" s="101">
        <v>14910.6</v>
      </c>
      <c r="L67" s="101">
        <v>180.97</v>
      </c>
      <c r="M67" s="101" t="s">
        <v>525</v>
      </c>
      <c r="N67" s="95">
        <f t="shared" si="3"/>
        <v>94.94052925145812</v>
      </c>
      <c r="O67" s="69">
        <f t="shared" si="4"/>
        <v>-794.6000000000004</v>
      </c>
      <c r="P67" s="70"/>
      <c r="Q67" s="70"/>
    </row>
    <row r="68" spans="1:17" ht="24">
      <c r="A68" s="68" t="s">
        <v>495</v>
      </c>
      <c r="B68" s="86" t="s">
        <v>124</v>
      </c>
      <c r="C68" s="101">
        <v>400.3</v>
      </c>
      <c r="D68" s="101"/>
      <c r="E68" s="102"/>
      <c r="F68" s="102"/>
      <c r="G68" s="101"/>
      <c r="H68" s="101"/>
      <c r="I68" s="101"/>
      <c r="J68" s="101"/>
      <c r="K68" s="101">
        <v>288.6</v>
      </c>
      <c r="L68" s="101" t="s">
        <v>525</v>
      </c>
      <c r="M68" s="101">
        <v>678.9</v>
      </c>
      <c r="N68" s="95">
        <f>SUM(K68/C68*100)</f>
        <v>72.09592805395954</v>
      </c>
      <c r="O68" s="69">
        <f>SUM(K68-C68)</f>
        <v>-111.69999999999999</v>
      </c>
      <c r="P68" s="70"/>
      <c r="Q68" s="70"/>
    </row>
    <row r="69" spans="1:17" ht="24">
      <c r="A69" s="68" t="s">
        <v>125</v>
      </c>
      <c r="B69" s="86" t="s">
        <v>126</v>
      </c>
      <c r="C69" s="101">
        <v>835</v>
      </c>
      <c r="D69" s="101"/>
      <c r="E69" s="102"/>
      <c r="F69" s="102"/>
      <c r="G69" s="101"/>
      <c r="H69" s="101"/>
      <c r="I69" s="101"/>
      <c r="J69" s="101"/>
      <c r="K69" s="101">
        <v>476.6</v>
      </c>
      <c r="L69" s="101" t="s">
        <v>525</v>
      </c>
      <c r="M69" s="101">
        <v>678.9</v>
      </c>
      <c r="N69" s="95">
        <f t="shared" si="3"/>
        <v>57.07784431137725</v>
      </c>
      <c r="O69" s="69">
        <f t="shared" si="4"/>
        <v>-358.4</v>
      </c>
      <c r="P69" s="70"/>
      <c r="Q69" s="70"/>
    </row>
    <row r="70" spans="1:17" ht="12">
      <c r="A70" s="68" t="s">
        <v>496</v>
      </c>
      <c r="B70" s="86" t="s">
        <v>497</v>
      </c>
      <c r="C70" s="101">
        <v>8980.6</v>
      </c>
      <c r="D70" s="101"/>
      <c r="E70" s="102"/>
      <c r="F70" s="102"/>
      <c r="G70" s="101"/>
      <c r="H70" s="101"/>
      <c r="I70" s="101"/>
      <c r="J70" s="101"/>
      <c r="K70" s="101">
        <v>8980.6</v>
      </c>
      <c r="L70" s="101"/>
      <c r="M70" s="101"/>
      <c r="N70" s="95">
        <v>0</v>
      </c>
      <c r="O70" s="69">
        <f>SUM(K70-C70)</f>
        <v>0</v>
      </c>
      <c r="P70" s="70"/>
      <c r="Q70" s="70"/>
    </row>
    <row r="71" spans="1:17" ht="12">
      <c r="A71" s="68" t="s">
        <v>127</v>
      </c>
      <c r="B71" s="86" t="s">
        <v>128</v>
      </c>
      <c r="C71" s="101">
        <v>729.9</v>
      </c>
      <c r="D71" s="101"/>
      <c r="E71" s="102"/>
      <c r="F71" s="102"/>
      <c r="G71" s="101"/>
      <c r="H71" s="101"/>
      <c r="I71" s="101"/>
      <c r="J71" s="101"/>
      <c r="K71" s="101">
        <v>729.9</v>
      </c>
      <c r="L71" s="101"/>
      <c r="M71" s="101"/>
      <c r="N71" s="95">
        <v>0</v>
      </c>
      <c r="O71" s="69">
        <f t="shared" si="4"/>
        <v>0</v>
      </c>
      <c r="P71" s="70"/>
      <c r="Q71" s="70"/>
    </row>
    <row r="72" spans="1:17" s="108" customFormat="1" ht="12">
      <c r="A72" s="80" t="s">
        <v>192</v>
      </c>
      <c r="B72" s="81" t="s">
        <v>193</v>
      </c>
      <c r="C72" s="82">
        <f>SUM(C74:C78)</f>
        <v>13179.999999999998</v>
      </c>
      <c r="D72" s="82">
        <f aca="true" t="shared" si="18" ref="D72:K72">SUM(D73:D78)</f>
        <v>0</v>
      </c>
      <c r="E72" s="82">
        <f t="shared" si="18"/>
        <v>0</v>
      </c>
      <c r="F72" s="82">
        <f t="shared" si="18"/>
        <v>0</v>
      </c>
      <c r="G72" s="82">
        <f t="shared" si="18"/>
        <v>0</v>
      </c>
      <c r="H72" s="82">
        <f t="shared" si="18"/>
        <v>0</v>
      </c>
      <c r="I72" s="82">
        <f t="shared" si="18"/>
        <v>0</v>
      </c>
      <c r="J72" s="82">
        <f t="shared" si="18"/>
        <v>0</v>
      </c>
      <c r="K72" s="82">
        <f t="shared" si="18"/>
        <v>10621</v>
      </c>
      <c r="L72" s="82">
        <f>SUM(L73:L75)</f>
        <v>11798.7</v>
      </c>
      <c r="M72" s="82">
        <f>SUM(M73:M75)</f>
        <v>7636</v>
      </c>
      <c r="N72" s="83">
        <f t="shared" si="3"/>
        <v>80.58421851289835</v>
      </c>
      <c r="O72" s="76">
        <f t="shared" si="4"/>
        <v>-2558.999999999998</v>
      </c>
      <c r="P72" s="107"/>
      <c r="Q72" s="107"/>
    </row>
    <row r="73" spans="1:17" ht="48" hidden="1">
      <c r="A73" s="68" t="s">
        <v>498</v>
      </c>
      <c r="B73" s="86" t="s">
        <v>254</v>
      </c>
      <c r="C73" s="87"/>
      <c r="D73" s="87"/>
      <c r="E73" s="95"/>
      <c r="F73" s="95"/>
      <c r="G73" s="87"/>
      <c r="H73" s="87"/>
      <c r="I73" s="87"/>
      <c r="J73" s="87"/>
      <c r="K73" s="87"/>
      <c r="L73" s="87">
        <v>4162.7</v>
      </c>
      <c r="M73" s="87" t="s">
        <v>525</v>
      </c>
      <c r="N73" s="95" t="e">
        <f t="shared" si="3"/>
        <v>#DIV/0!</v>
      </c>
      <c r="O73" s="69">
        <f t="shared" si="4"/>
        <v>0</v>
      </c>
      <c r="P73" s="70"/>
      <c r="Q73" s="70"/>
    </row>
    <row r="74" spans="1:17" ht="48">
      <c r="A74" s="68" t="s">
        <v>500</v>
      </c>
      <c r="B74" s="86" t="s">
        <v>129</v>
      </c>
      <c r="C74" s="87">
        <v>252.9</v>
      </c>
      <c r="D74" s="87"/>
      <c r="E74" s="95"/>
      <c r="F74" s="95"/>
      <c r="G74" s="87"/>
      <c r="H74" s="87"/>
      <c r="I74" s="87"/>
      <c r="J74" s="87"/>
      <c r="K74" s="87">
        <v>0</v>
      </c>
      <c r="L74" s="87"/>
      <c r="M74" s="87"/>
      <c r="N74" s="95">
        <f t="shared" si="3"/>
        <v>0</v>
      </c>
      <c r="O74" s="69">
        <f t="shared" si="4"/>
        <v>-252.9</v>
      </c>
      <c r="P74" s="70"/>
      <c r="Q74" s="70"/>
    </row>
    <row r="75" spans="1:17" ht="24">
      <c r="A75" s="68" t="s">
        <v>499</v>
      </c>
      <c r="B75" s="94" t="s">
        <v>131</v>
      </c>
      <c r="C75" s="87">
        <v>8970</v>
      </c>
      <c r="D75" s="87"/>
      <c r="E75" s="95"/>
      <c r="F75" s="95"/>
      <c r="G75" s="87"/>
      <c r="H75" s="87"/>
      <c r="I75" s="87"/>
      <c r="J75" s="87"/>
      <c r="K75" s="87">
        <v>8341.9</v>
      </c>
      <c r="L75" s="87">
        <v>7636</v>
      </c>
      <c r="M75" s="87">
        <v>7636</v>
      </c>
      <c r="N75" s="95">
        <f t="shared" si="3"/>
        <v>92.99777034559644</v>
      </c>
      <c r="O75" s="69">
        <f t="shared" si="4"/>
        <v>-628.1000000000004</v>
      </c>
      <c r="P75" s="70"/>
      <c r="Q75" s="70"/>
    </row>
    <row r="76" spans="1:17" ht="24">
      <c r="A76" s="68" t="s">
        <v>130</v>
      </c>
      <c r="B76" s="94" t="s">
        <v>132</v>
      </c>
      <c r="C76" s="87">
        <v>2216.2</v>
      </c>
      <c r="D76" s="87"/>
      <c r="E76" s="95"/>
      <c r="F76" s="95"/>
      <c r="G76" s="87"/>
      <c r="H76" s="87"/>
      <c r="I76" s="87"/>
      <c r="J76" s="87"/>
      <c r="K76" s="87">
        <v>2279.1</v>
      </c>
      <c r="L76" s="87">
        <v>7636</v>
      </c>
      <c r="M76" s="87">
        <v>7636</v>
      </c>
      <c r="N76" s="95">
        <f>SUM(K76/C76*100)</f>
        <v>102.83819149896219</v>
      </c>
      <c r="O76" s="69">
        <f>SUM(K76-C76)</f>
        <v>62.90000000000009</v>
      </c>
      <c r="P76" s="70"/>
      <c r="Q76" s="70"/>
    </row>
    <row r="77" spans="1:17" ht="48" hidden="1">
      <c r="A77" s="68" t="s">
        <v>505</v>
      </c>
      <c r="B77" s="94" t="s">
        <v>506</v>
      </c>
      <c r="C77" s="87"/>
      <c r="D77" s="87"/>
      <c r="E77" s="95"/>
      <c r="F77" s="95"/>
      <c r="G77" s="87"/>
      <c r="H77" s="87"/>
      <c r="I77" s="87"/>
      <c r="J77" s="87"/>
      <c r="K77" s="87"/>
      <c r="L77" s="87">
        <v>7636</v>
      </c>
      <c r="M77" s="87">
        <v>7636</v>
      </c>
      <c r="N77" s="95" t="e">
        <f t="shared" si="3"/>
        <v>#DIV/0!</v>
      </c>
      <c r="O77" s="69">
        <f t="shared" si="4"/>
        <v>0</v>
      </c>
      <c r="P77" s="70"/>
      <c r="Q77" s="70"/>
    </row>
    <row r="78" spans="1:17" ht="36">
      <c r="A78" s="68" t="s">
        <v>507</v>
      </c>
      <c r="B78" s="94" t="s">
        <v>133</v>
      </c>
      <c r="C78" s="87">
        <v>1740.9</v>
      </c>
      <c r="D78" s="87"/>
      <c r="E78" s="95"/>
      <c r="F78" s="95"/>
      <c r="G78" s="87"/>
      <c r="H78" s="87"/>
      <c r="I78" s="87"/>
      <c r="J78" s="87"/>
      <c r="K78" s="87">
        <v>0</v>
      </c>
      <c r="L78" s="87">
        <v>7636</v>
      </c>
      <c r="M78" s="87">
        <v>7636</v>
      </c>
      <c r="N78" s="95">
        <f>SUM(K78/C78*100)</f>
        <v>0</v>
      </c>
      <c r="O78" s="69">
        <f>SUM(K78-C78)</f>
        <v>-1740.9</v>
      </c>
      <c r="P78" s="70"/>
      <c r="Q78" s="70"/>
    </row>
    <row r="79" spans="1:17" s="108" customFormat="1" ht="12">
      <c r="A79" s="80" t="s">
        <v>197</v>
      </c>
      <c r="B79" s="91" t="s">
        <v>255</v>
      </c>
      <c r="C79" s="82">
        <f>SUM(C80:C90)</f>
        <v>5657.4</v>
      </c>
      <c r="D79" s="82">
        <f aca="true" t="shared" si="19" ref="D79:K79">SUM(D80:D90)</f>
        <v>0</v>
      </c>
      <c r="E79" s="82">
        <f t="shared" si="19"/>
        <v>0</v>
      </c>
      <c r="F79" s="82">
        <f t="shared" si="19"/>
        <v>0</v>
      </c>
      <c r="G79" s="82">
        <f t="shared" si="19"/>
        <v>0</v>
      </c>
      <c r="H79" s="82">
        <f t="shared" si="19"/>
        <v>0</v>
      </c>
      <c r="I79" s="82">
        <f t="shared" si="19"/>
        <v>0</v>
      </c>
      <c r="J79" s="82">
        <f t="shared" si="19"/>
        <v>0</v>
      </c>
      <c r="K79" s="82">
        <f t="shared" si="19"/>
        <v>5652.799999999999</v>
      </c>
      <c r="L79" s="82">
        <f>SUM(L80:L90)</f>
        <v>5340.6</v>
      </c>
      <c r="M79" s="82">
        <f>SUM(M80:M90)</f>
        <v>0</v>
      </c>
      <c r="N79" s="83">
        <f t="shared" si="3"/>
        <v>99.91869056457028</v>
      </c>
      <c r="O79" s="76">
        <f t="shared" si="4"/>
        <v>-4.600000000000364</v>
      </c>
      <c r="P79" s="107"/>
      <c r="Q79" s="107"/>
    </row>
    <row r="80" spans="1:17" ht="48">
      <c r="A80" s="68" t="s">
        <v>134</v>
      </c>
      <c r="B80" s="121" t="s">
        <v>453</v>
      </c>
      <c r="C80" s="87">
        <v>5</v>
      </c>
      <c r="D80" s="87"/>
      <c r="E80" s="95"/>
      <c r="F80" s="95"/>
      <c r="G80" s="87"/>
      <c r="H80" s="87"/>
      <c r="I80" s="87"/>
      <c r="J80" s="87"/>
      <c r="K80" s="87">
        <v>8.5</v>
      </c>
      <c r="L80" s="87"/>
      <c r="M80" s="87"/>
      <c r="N80" s="83">
        <f t="shared" si="3"/>
        <v>170</v>
      </c>
      <c r="O80" s="99"/>
      <c r="P80" s="70"/>
      <c r="Q80" s="70"/>
    </row>
    <row r="81" spans="1:17" ht="36">
      <c r="A81" s="68" t="s">
        <v>106</v>
      </c>
      <c r="B81" s="94" t="s">
        <v>107</v>
      </c>
      <c r="C81" s="87">
        <v>55.1</v>
      </c>
      <c r="D81" s="87"/>
      <c r="E81" s="95"/>
      <c r="F81" s="95"/>
      <c r="G81" s="87"/>
      <c r="H81" s="87"/>
      <c r="I81" s="87"/>
      <c r="J81" s="87"/>
      <c r="K81" s="87">
        <v>84.2</v>
      </c>
      <c r="L81" s="87"/>
      <c r="M81" s="87"/>
      <c r="N81" s="83">
        <f t="shared" si="3"/>
        <v>152.81306715063522</v>
      </c>
      <c r="O81" s="99"/>
      <c r="P81" s="70"/>
      <c r="Q81" s="70"/>
    </row>
    <row r="82" spans="1:17" ht="36">
      <c r="A82" s="68" t="s">
        <v>135</v>
      </c>
      <c r="B82" s="121" t="s">
        <v>454</v>
      </c>
      <c r="C82" s="87">
        <v>30</v>
      </c>
      <c r="D82" s="87"/>
      <c r="E82" s="95"/>
      <c r="F82" s="95"/>
      <c r="G82" s="87"/>
      <c r="H82" s="87"/>
      <c r="I82" s="87"/>
      <c r="J82" s="87"/>
      <c r="K82" s="87">
        <v>25.4</v>
      </c>
      <c r="L82" s="87"/>
      <c r="M82" s="87"/>
      <c r="N82" s="83">
        <f t="shared" si="3"/>
        <v>84.66666666666666</v>
      </c>
      <c r="O82" s="99"/>
      <c r="P82" s="70"/>
      <c r="Q82" s="70"/>
    </row>
    <row r="83" spans="1:17" ht="12" hidden="1">
      <c r="A83" s="68" t="s">
        <v>108</v>
      </c>
      <c r="B83" s="94" t="s">
        <v>109</v>
      </c>
      <c r="C83" s="87"/>
      <c r="D83" s="87"/>
      <c r="E83" s="95"/>
      <c r="F83" s="95"/>
      <c r="G83" s="87"/>
      <c r="H83" s="87"/>
      <c r="I83" s="87"/>
      <c r="J83" s="87"/>
      <c r="K83" s="87"/>
      <c r="L83" s="87"/>
      <c r="M83" s="87"/>
      <c r="N83" s="83" t="e">
        <f t="shared" si="3"/>
        <v>#DIV/0!</v>
      </c>
      <c r="O83" s="99"/>
      <c r="P83" s="70"/>
      <c r="Q83" s="70"/>
    </row>
    <row r="84" spans="1:17" ht="12">
      <c r="A84" s="68" t="s">
        <v>136</v>
      </c>
      <c r="B84" s="121" t="s">
        <v>455</v>
      </c>
      <c r="C84" s="87">
        <v>1178.2</v>
      </c>
      <c r="D84" s="87"/>
      <c r="E84" s="95"/>
      <c r="F84" s="95"/>
      <c r="G84" s="87"/>
      <c r="H84" s="87"/>
      <c r="I84" s="87"/>
      <c r="J84" s="87"/>
      <c r="K84" s="87">
        <v>1211.2</v>
      </c>
      <c r="L84" s="87"/>
      <c r="M84" s="87"/>
      <c r="N84" s="83">
        <f t="shared" si="3"/>
        <v>102.80088270242742</v>
      </c>
      <c r="O84" s="99"/>
      <c r="P84" s="70"/>
      <c r="Q84" s="70"/>
    </row>
    <row r="85" spans="1:17" ht="24">
      <c r="A85" s="68" t="s">
        <v>137</v>
      </c>
      <c r="B85" s="121" t="s">
        <v>456</v>
      </c>
      <c r="C85" s="87">
        <v>33.6</v>
      </c>
      <c r="D85" s="87"/>
      <c r="E85" s="95"/>
      <c r="F85" s="95"/>
      <c r="G85" s="87"/>
      <c r="H85" s="87"/>
      <c r="I85" s="87"/>
      <c r="J85" s="87"/>
      <c r="K85" s="87">
        <v>33.6</v>
      </c>
      <c r="L85" s="87"/>
      <c r="M85" s="87"/>
      <c r="N85" s="83">
        <f t="shared" si="3"/>
        <v>100</v>
      </c>
      <c r="O85" s="99"/>
      <c r="P85" s="70"/>
      <c r="Q85" s="70"/>
    </row>
    <row r="86" spans="1:17" ht="42" customHeight="1">
      <c r="A86" s="68" t="s">
        <v>138</v>
      </c>
      <c r="B86" s="121" t="s">
        <v>457</v>
      </c>
      <c r="C86" s="87">
        <v>45</v>
      </c>
      <c r="D86" s="87"/>
      <c r="E86" s="95"/>
      <c r="F86" s="95"/>
      <c r="G86" s="87"/>
      <c r="H86" s="87"/>
      <c r="I86" s="87"/>
      <c r="J86" s="87"/>
      <c r="K86" s="87">
        <v>45</v>
      </c>
      <c r="L86" s="87"/>
      <c r="M86" s="87"/>
      <c r="N86" s="83">
        <f t="shared" si="3"/>
        <v>100</v>
      </c>
      <c r="O86" s="99"/>
      <c r="P86" s="70"/>
      <c r="Q86" s="70"/>
    </row>
    <row r="87" spans="1:17" ht="46.5" customHeight="1">
      <c r="A87" s="68" t="s">
        <v>139</v>
      </c>
      <c r="B87" s="121" t="s">
        <v>458</v>
      </c>
      <c r="C87" s="87">
        <v>306.2</v>
      </c>
      <c r="D87" s="87"/>
      <c r="E87" s="95"/>
      <c r="F87" s="95"/>
      <c r="G87" s="87"/>
      <c r="H87" s="87"/>
      <c r="I87" s="87"/>
      <c r="J87" s="87"/>
      <c r="K87" s="87">
        <v>306.2</v>
      </c>
      <c r="L87" s="87"/>
      <c r="M87" s="87"/>
      <c r="N87" s="83">
        <f t="shared" si="3"/>
        <v>100</v>
      </c>
      <c r="O87" s="99"/>
      <c r="P87" s="70"/>
      <c r="Q87" s="70"/>
    </row>
    <row r="88" spans="1:17" ht="24">
      <c r="A88" s="68" t="s">
        <v>199</v>
      </c>
      <c r="B88" s="94" t="s">
        <v>256</v>
      </c>
      <c r="C88" s="87">
        <v>3849.3</v>
      </c>
      <c r="D88" s="87"/>
      <c r="E88" s="95"/>
      <c r="F88" s="95"/>
      <c r="G88" s="87"/>
      <c r="H88" s="87"/>
      <c r="I88" s="87"/>
      <c r="J88" s="87"/>
      <c r="K88" s="87">
        <f>3783.2+0.5</f>
        <v>3783.7</v>
      </c>
      <c r="L88" s="87">
        <v>1780.2</v>
      </c>
      <c r="M88" s="87" t="s">
        <v>525</v>
      </c>
      <c r="N88" s="83">
        <f>SUM(K88/C88*100)</f>
        <v>98.29579404047489</v>
      </c>
      <c r="O88" s="99">
        <f>SUM(K88-C88)</f>
        <v>-65.60000000000036</v>
      </c>
      <c r="P88" s="70"/>
      <c r="Q88" s="70"/>
    </row>
    <row r="89" spans="1:17" ht="24">
      <c r="A89" s="68" t="s">
        <v>140</v>
      </c>
      <c r="B89" s="94" t="s">
        <v>141</v>
      </c>
      <c r="C89" s="87">
        <v>145</v>
      </c>
      <c r="D89" s="87"/>
      <c r="E89" s="95"/>
      <c r="F89" s="95"/>
      <c r="G89" s="87"/>
      <c r="H89" s="87"/>
      <c r="I89" s="87"/>
      <c r="J89" s="87"/>
      <c r="K89" s="87">
        <v>145</v>
      </c>
      <c r="L89" s="87">
        <v>1780.2</v>
      </c>
      <c r="M89" s="87" t="s">
        <v>525</v>
      </c>
      <c r="N89" s="83">
        <f>SUM(K89/C89*100)</f>
        <v>100</v>
      </c>
      <c r="O89" s="99">
        <f>SUM(K89-C89)</f>
        <v>0</v>
      </c>
      <c r="P89" s="70"/>
      <c r="Q89" s="70"/>
    </row>
    <row r="90" spans="1:17" ht="24">
      <c r="A90" s="68" t="s">
        <v>142</v>
      </c>
      <c r="B90" s="94" t="s">
        <v>143</v>
      </c>
      <c r="C90" s="87">
        <v>10</v>
      </c>
      <c r="D90" s="87"/>
      <c r="E90" s="95"/>
      <c r="F90" s="95"/>
      <c r="G90" s="87"/>
      <c r="H90" s="87"/>
      <c r="I90" s="87"/>
      <c r="J90" s="87"/>
      <c r="K90" s="87">
        <v>10</v>
      </c>
      <c r="L90" s="87">
        <v>1780.2</v>
      </c>
      <c r="M90" s="87" t="s">
        <v>525</v>
      </c>
      <c r="N90" s="83">
        <f t="shared" si="3"/>
        <v>100</v>
      </c>
      <c r="O90" s="99">
        <f t="shared" si="4"/>
        <v>0</v>
      </c>
      <c r="P90" s="70"/>
      <c r="Q90" s="70"/>
    </row>
    <row r="91" spans="1:17" s="108" customFormat="1" ht="12">
      <c r="A91" s="80" t="s">
        <v>204</v>
      </c>
      <c r="B91" s="81" t="s">
        <v>205</v>
      </c>
      <c r="C91" s="82">
        <f>SUM(C92:C96)</f>
        <v>149.2</v>
      </c>
      <c r="D91" s="82">
        <f aca="true" t="shared" si="20" ref="D91:J91">SUM(D92:D96)</f>
        <v>0</v>
      </c>
      <c r="E91" s="82">
        <f t="shared" si="20"/>
        <v>0</v>
      </c>
      <c r="F91" s="82">
        <f t="shared" si="20"/>
        <v>0</v>
      </c>
      <c r="G91" s="82">
        <f t="shared" si="20"/>
        <v>0</v>
      </c>
      <c r="H91" s="82">
        <f t="shared" si="20"/>
        <v>0</v>
      </c>
      <c r="I91" s="82">
        <f t="shared" si="20"/>
        <v>0</v>
      </c>
      <c r="J91" s="82">
        <f t="shared" si="20"/>
        <v>0</v>
      </c>
      <c r="K91" s="82">
        <f>SUM(K92:K96)</f>
        <v>101.19999999999999</v>
      </c>
      <c r="L91" s="82">
        <f>SUM(L92:L96)</f>
        <v>416.37100000000004</v>
      </c>
      <c r="M91" s="82">
        <f>SUM(M92:M96)</f>
        <v>479.4</v>
      </c>
      <c r="N91" s="83">
        <f t="shared" si="3"/>
        <v>67.828418230563</v>
      </c>
      <c r="O91" s="111">
        <f t="shared" si="4"/>
        <v>-48</v>
      </c>
      <c r="P91" s="107"/>
      <c r="Q91" s="107"/>
    </row>
    <row r="92" spans="1:17" s="108" customFormat="1" ht="12" hidden="1">
      <c r="A92" s="68" t="s">
        <v>33</v>
      </c>
      <c r="B92" s="86" t="s">
        <v>32</v>
      </c>
      <c r="C92" s="87"/>
      <c r="D92" s="87"/>
      <c r="E92" s="87"/>
      <c r="F92" s="87"/>
      <c r="G92" s="87"/>
      <c r="H92" s="87"/>
      <c r="I92" s="87"/>
      <c r="J92" s="87"/>
      <c r="K92" s="87"/>
      <c r="L92" s="87">
        <v>3.389</v>
      </c>
      <c r="M92" s="87" t="s">
        <v>525</v>
      </c>
      <c r="N92" s="95">
        <v>0</v>
      </c>
      <c r="O92" s="69">
        <f t="shared" si="4"/>
        <v>0</v>
      </c>
      <c r="P92" s="107"/>
      <c r="Q92" s="107"/>
    </row>
    <row r="93" spans="1:17" s="108" customFormat="1" ht="12">
      <c r="A93" s="68" t="s">
        <v>522</v>
      </c>
      <c r="B93" s="86" t="s">
        <v>144</v>
      </c>
      <c r="C93" s="87">
        <v>0</v>
      </c>
      <c r="D93" s="87"/>
      <c r="E93" s="87"/>
      <c r="F93" s="87"/>
      <c r="G93" s="87"/>
      <c r="H93" s="87"/>
      <c r="I93" s="87"/>
      <c r="J93" s="87"/>
      <c r="K93" s="87">
        <v>-111.9</v>
      </c>
      <c r="L93" s="87" t="s">
        <v>525</v>
      </c>
      <c r="M93" s="87">
        <v>58</v>
      </c>
      <c r="N93" s="95">
        <v>0</v>
      </c>
      <c r="O93" s="69">
        <f t="shared" si="4"/>
        <v>-111.9</v>
      </c>
      <c r="P93" s="107"/>
      <c r="Q93" s="107"/>
    </row>
    <row r="94" spans="1:17" s="108" customFormat="1" ht="12">
      <c r="A94" s="68" t="s">
        <v>34</v>
      </c>
      <c r="B94" s="86" t="s">
        <v>22</v>
      </c>
      <c r="C94" s="87">
        <v>80.6</v>
      </c>
      <c r="D94" s="101"/>
      <c r="E94" s="101"/>
      <c r="F94" s="101"/>
      <c r="G94" s="101"/>
      <c r="H94" s="101"/>
      <c r="I94" s="101"/>
      <c r="J94" s="101"/>
      <c r="K94" s="101">
        <v>80.6</v>
      </c>
      <c r="L94" s="101">
        <v>412.982</v>
      </c>
      <c r="M94" s="101" t="s">
        <v>525</v>
      </c>
      <c r="N94" s="95">
        <f t="shared" si="3"/>
        <v>100</v>
      </c>
      <c r="O94" s="69">
        <f t="shared" si="4"/>
        <v>0</v>
      </c>
      <c r="P94" s="107"/>
      <c r="Q94" s="107"/>
    </row>
    <row r="95" spans="1:17" s="108" customFormat="1" ht="12">
      <c r="A95" s="68" t="s">
        <v>526</v>
      </c>
      <c r="B95" s="86" t="s">
        <v>145</v>
      </c>
      <c r="C95" s="87">
        <v>58.6</v>
      </c>
      <c r="D95" s="101"/>
      <c r="E95" s="101"/>
      <c r="F95" s="101"/>
      <c r="G95" s="101"/>
      <c r="H95" s="101"/>
      <c r="I95" s="101"/>
      <c r="J95" s="101"/>
      <c r="K95" s="101">
        <v>123.5</v>
      </c>
      <c r="L95" s="101" t="s">
        <v>525</v>
      </c>
      <c r="M95" s="101">
        <v>210.7</v>
      </c>
      <c r="N95" s="95">
        <f>SUM(K95/C95*100)</f>
        <v>210.75085324232083</v>
      </c>
      <c r="O95" s="69">
        <f>SUM(K95-C95)</f>
        <v>64.9</v>
      </c>
      <c r="P95" s="107"/>
      <c r="Q95" s="107"/>
    </row>
    <row r="96" spans="1:17" s="108" customFormat="1" ht="12">
      <c r="A96" s="68" t="s">
        <v>146</v>
      </c>
      <c r="B96" s="86" t="s">
        <v>147</v>
      </c>
      <c r="C96" s="87">
        <v>10</v>
      </c>
      <c r="D96" s="101"/>
      <c r="E96" s="101"/>
      <c r="F96" s="101"/>
      <c r="G96" s="101"/>
      <c r="H96" s="101"/>
      <c r="I96" s="101"/>
      <c r="J96" s="101"/>
      <c r="K96" s="101">
        <v>9</v>
      </c>
      <c r="L96" s="101" t="s">
        <v>525</v>
      </c>
      <c r="M96" s="101">
        <v>210.7</v>
      </c>
      <c r="N96" s="95">
        <f t="shared" si="3"/>
        <v>90</v>
      </c>
      <c r="O96" s="69">
        <f t="shared" si="4"/>
        <v>-1</v>
      </c>
      <c r="P96" s="107"/>
      <c r="Q96" s="107"/>
    </row>
    <row r="97" spans="1:17" s="108" customFormat="1" ht="24" hidden="1">
      <c r="A97" s="80" t="s">
        <v>245</v>
      </c>
      <c r="B97" s="81" t="s">
        <v>289</v>
      </c>
      <c r="C97" s="82">
        <f>SUM(I97:J97)</f>
        <v>0</v>
      </c>
      <c r="D97" s="82">
        <v>0</v>
      </c>
      <c r="E97" s="82">
        <v>0</v>
      </c>
      <c r="F97" s="82">
        <v>0</v>
      </c>
      <c r="G97" s="87">
        <v>0</v>
      </c>
      <c r="H97" s="87">
        <f>SUM(D97:E97)</f>
        <v>0</v>
      </c>
      <c r="I97" s="82" t="s">
        <v>525</v>
      </c>
      <c r="J97" s="87" t="s">
        <v>525</v>
      </c>
      <c r="K97" s="82"/>
      <c r="L97" s="82">
        <v>-165.394</v>
      </c>
      <c r="M97" s="82" t="s">
        <v>525</v>
      </c>
      <c r="N97" s="83">
        <v>0</v>
      </c>
      <c r="O97" s="99">
        <f t="shared" si="4"/>
        <v>0</v>
      </c>
      <c r="P97" s="107"/>
      <c r="Q97" s="107"/>
    </row>
    <row r="98" spans="1:17" s="114" customFormat="1" ht="13.5">
      <c r="A98" s="72" t="s">
        <v>206</v>
      </c>
      <c r="B98" s="73" t="s">
        <v>243</v>
      </c>
      <c r="C98" s="74">
        <f aca="true" t="shared" si="21" ref="C98:K98">SUM(C99+C165+C169+C171+C173)</f>
        <v>482317</v>
      </c>
      <c r="D98" s="74">
        <f t="shared" si="21"/>
        <v>0</v>
      </c>
      <c r="E98" s="74">
        <f t="shared" si="21"/>
        <v>0</v>
      </c>
      <c r="F98" s="74">
        <f t="shared" si="21"/>
        <v>0</v>
      </c>
      <c r="G98" s="74">
        <f t="shared" si="21"/>
        <v>0</v>
      </c>
      <c r="H98" s="74">
        <f t="shared" si="21"/>
        <v>0</v>
      </c>
      <c r="I98" s="74">
        <f t="shared" si="21"/>
        <v>0</v>
      </c>
      <c r="J98" s="74">
        <f t="shared" si="21"/>
        <v>0</v>
      </c>
      <c r="K98" s="74">
        <f t="shared" si="21"/>
        <v>449682.49999999994</v>
      </c>
      <c r="L98" s="74" t="e">
        <f>SUM(L99,L165)</f>
        <v>#REF!</v>
      </c>
      <c r="M98" s="74" t="e">
        <f>SUM(M99,M165)</f>
        <v>#REF!</v>
      </c>
      <c r="N98" s="75">
        <f t="shared" si="3"/>
        <v>93.23380681170266</v>
      </c>
      <c r="O98" s="112">
        <f t="shared" si="4"/>
        <v>-32634.50000000006</v>
      </c>
      <c r="P98" s="113"/>
      <c r="Q98" s="113"/>
    </row>
    <row r="99" spans="1:17" s="108" customFormat="1" ht="24">
      <c r="A99" s="80" t="s">
        <v>244</v>
      </c>
      <c r="B99" s="81" t="s">
        <v>50</v>
      </c>
      <c r="C99" s="82">
        <f aca="true" t="shared" si="22" ref="C99:M99">SUM(C100,C105,C126,C149)</f>
        <v>475074.5</v>
      </c>
      <c r="D99" s="82">
        <f t="shared" si="22"/>
        <v>0</v>
      </c>
      <c r="E99" s="82">
        <f t="shared" si="22"/>
        <v>0</v>
      </c>
      <c r="F99" s="82">
        <f t="shared" si="22"/>
        <v>0</v>
      </c>
      <c r="G99" s="82">
        <f t="shared" si="22"/>
        <v>0</v>
      </c>
      <c r="H99" s="82">
        <f t="shared" si="22"/>
        <v>0</v>
      </c>
      <c r="I99" s="82">
        <f t="shared" si="22"/>
        <v>0</v>
      </c>
      <c r="J99" s="82">
        <f t="shared" si="22"/>
        <v>0</v>
      </c>
      <c r="K99" s="82">
        <f t="shared" si="22"/>
        <v>457567.3</v>
      </c>
      <c r="L99" s="82" t="e">
        <f t="shared" si="22"/>
        <v>#REF!</v>
      </c>
      <c r="M99" s="82" t="e">
        <f t="shared" si="22"/>
        <v>#REF!</v>
      </c>
      <c r="N99" s="83">
        <f t="shared" si="3"/>
        <v>96.3148516706327</v>
      </c>
      <c r="O99" s="111">
        <f t="shared" si="4"/>
        <v>-17507.20000000001</v>
      </c>
      <c r="P99" s="107"/>
      <c r="Q99" s="107"/>
    </row>
    <row r="100" spans="1:17" s="108" customFormat="1" ht="24">
      <c r="A100" s="80" t="s">
        <v>514</v>
      </c>
      <c r="B100" s="115" t="s">
        <v>40</v>
      </c>
      <c r="C100" s="82">
        <f aca="true" t="shared" si="23" ref="C100:M100">SUM(C101:C104)</f>
        <v>182756</v>
      </c>
      <c r="D100" s="82">
        <f t="shared" si="23"/>
        <v>0</v>
      </c>
      <c r="E100" s="82">
        <f t="shared" si="23"/>
        <v>0</v>
      </c>
      <c r="F100" s="82">
        <f t="shared" si="23"/>
        <v>0</v>
      </c>
      <c r="G100" s="82">
        <f t="shared" si="23"/>
        <v>0</v>
      </c>
      <c r="H100" s="82">
        <f t="shared" si="23"/>
        <v>0</v>
      </c>
      <c r="I100" s="82">
        <f t="shared" si="23"/>
        <v>0</v>
      </c>
      <c r="J100" s="82">
        <f t="shared" si="23"/>
        <v>0</v>
      </c>
      <c r="K100" s="82">
        <f t="shared" si="23"/>
        <v>182756</v>
      </c>
      <c r="L100" s="82">
        <f t="shared" si="23"/>
        <v>64968</v>
      </c>
      <c r="M100" s="82">
        <f t="shared" si="23"/>
        <v>31882.9</v>
      </c>
      <c r="N100" s="83">
        <f t="shared" si="3"/>
        <v>100</v>
      </c>
      <c r="O100" s="69">
        <f t="shared" si="4"/>
        <v>0</v>
      </c>
      <c r="P100" s="107"/>
      <c r="Q100" s="107"/>
    </row>
    <row r="101" spans="1:17" ht="24">
      <c r="A101" s="68" t="s">
        <v>238</v>
      </c>
      <c r="B101" s="86" t="s">
        <v>51</v>
      </c>
      <c r="C101" s="87">
        <v>66218</v>
      </c>
      <c r="D101" s="87"/>
      <c r="E101" s="95"/>
      <c r="F101" s="95"/>
      <c r="G101" s="87"/>
      <c r="H101" s="87"/>
      <c r="I101" s="87"/>
      <c r="J101" s="87"/>
      <c r="K101" s="87">
        <v>66218</v>
      </c>
      <c r="L101" s="87">
        <v>64968</v>
      </c>
      <c r="M101" s="87" t="s">
        <v>525</v>
      </c>
      <c r="N101" s="95">
        <f t="shared" si="3"/>
        <v>100</v>
      </c>
      <c r="O101" s="69">
        <f t="shared" si="4"/>
        <v>0</v>
      </c>
      <c r="P101" s="70"/>
      <c r="Q101" s="70"/>
    </row>
    <row r="102" spans="1:17" ht="24">
      <c r="A102" s="68" t="s">
        <v>523</v>
      </c>
      <c r="B102" s="86" t="s">
        <v>148</v>
      </c>
      <c r="C102" s="87">
        <v>48786</v>
      </c>
      <c r="D102" s="87"/>
      <c r="E102" s="95"/>
      <c r="F102" s="95"/>
      <c r="G102" s="87"/>
      <c r="H102" s="87"/>
      <c r="I102" s="87"/>
      <c r="J102" s="87"/>
      <c r="K102" s="87">
        <v>48786</v>
      </c>
      <c r="L102" s="87" t="s">
        <v>525</v>
      </c>
      <c r="M102" s="87">
        <v>6287</v>
      </c>
      <c r="N102" s="95">
        <f>SUM(K102/C102*100)</f>
        <v>100</v>
      </c>
      <c r="O102" s="69">
        <f>SUM(K102-C102)</f>
        <v>0</v>
      </c>
      <c r="P102" s="70"/>
      <c r="Q102" s="70"/>
    </row>
    <row r="103" spans="1:17" ht="24">
      <c r="A103" s="68" t="s">
        <v>149</v>
      </c>
      <c r="B103" s="86" t="s">
        <v>150</v>
      </c>
      <c r="C103" s="87">
        <v>67752</v>
      </c>
      <c r="D103" s="87"/>
      <c r="E103" s="95"/>
      <c r="F103" s="95"/>
      <c r="G103" s="87"/>
      <c r="H103" s="87"/>
      <c r="I103" s="87"/>
      <c r="J103" s="87"/>
      <c r="K103" s="87">
        <v>67752</v>
      </c>
      <c r="L103" s="87" t="s">
        <v>525</v>
      </c>
      <c r="M103" s="87">
        <v>6287</v>
      </c>
      <c r="N103" s="95">
        <f t="shared" si="3"/>
        <v>100</v>
      </c>
      <c r="O103" s="69">
        <f t="shared" si="4"/>
        <v>0</v>
      </c>
      <c r="P103" s="70"/>
      <c r="Q103" s="70"/>
    </row>
    <row r="104" spans="1:17" ht="24" hidden="1">
      <c r="A104" s="68" t="s">
        <v>524</v>
      </c>
      <c r="B104" s="86" t="s">
        <v>486</v>
      </c>
      <c r="C104" s="87"/>
      <c r="D104" s="87"/>
      <c r="E104" s="95"/>
      <c r="F104" s="95"/>
      <c r="G104" s="87"/>
      <c r="H104" s="87"/>
      <c r="I104" s="87"/>
      <c r="J104" s="87"/>
      <c r="K104" s="87"/>
      <c r="L104" s="87" t="s">
        <v>525</v>
      </c>
      <c r="M104" s="87">
        <v>19308.9</v>
      </c>
      <c r="N104" s="95" t="e">
        <f t="shared" si="3"/>
        <v>#DIV/0!</v>
      </c>
      <c r="O104" s="69">
        <f t="shared" si="4"/>
        <v>0</v>
      </c>
      <c r="P104" s="70"/>
      <c r="Q104" s="70"/>
    </row>
    <row r="105" spans="1:18" s="110" customFormat="1" ht="24">
      <c r="A105" s="80" t="s">
        <v>207</v>
      </c>
      <c r="B105" s="116" t="s">
        <v>283</v>
      </c>
      <c r="C105" s="82">
        <f>SUM(C106:C113)</f>
        <v>33284.399999999994</v>
      </c>
      <c r="D105" s="82">
        <f>SUM(D112:D113)</f>
        <v>0</v>
      </c>
      <c r="E105" s="82">
        <f>SUM(E112:E113)</f>
        <v>0</v>
      </c>
      <c r="F105" s="82">
        <f>SUM(F112:F113)</f>
        <v>0</v>
      </c>
      <c r="G105" s="82">
        <f>SUM(G112:G113)</f>
        <v>0</v>
      </c>
      <c r="H105" s="82">
        <f>SUM(H112:H113)</f>
        <v>0</v>
      </c>
      <c r="I105" s="82">
        <f>SUM(I106:I113)</f>
        <v>0</v>
      </c>
      <c r="J105" s="82">
        <f>SUM(J106:J113)</f>
        <v>0</v>
      </c>
      <c r="K105" s="82">
        <f>SUM(K106:K113)</f>
        <v>18252.100000000002</v>
      </c>
      <c r="L105" s="82">
        <f>SUM(L106:L113)</f>
        <v>73280.375</v>
      </c>
      <c r="M105" s="82">
        <f>SUM(M106:M113)</f>
        <v>0</v>
      </c>
      <c r="N105" s="83">
        <f aca="true" t="shared" si="24" ref="N105:N111">SUM(K105/C105*100)</f>
        <v>54.83680042302102</v>
      </c>
      <c r="O105" s="76">
        <f t="shared" si="4"/>
        <v>-15032.299999999992</v>
      </c>
      <c r="P105" s="109"/>
      <c r="Q105" s="109"/>
      <c r="R105" s="117"/>
    </row>
    <row r="106" spans="1:18" s="110" customFormat="1" ht="24" hidden="1">
      <c r="A106" s="68" t="s">
        <v>515</v>
      </c>
      <c r="B106" s="118" t="s">
        <v>31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>
        <v>2644.15</v>
      </c>
      <c r="M106" s="87" t="s">
        <v>525</v>
      </c>
      <c r="N106" s="83" t="e">
        <f t="shared" si="24"/>
        <v>#DIV/0!</v>
      </c>
      <c r="O106" s="99">
        <f t="shared" si="4"/>
        <v>0</v>
      </c>
      <c r="P106" s="109"/>
      <c r="Q106" s="109"/>
      <c r="R106" s="117"/>
    </row>
    <row r="107" spans="1:18" s="110" customFormat="1" ht="12">
      <c r="A107" s="68" t="s">
        <v>508</v>
      </c>
      <c r="B107" s="118" t="s">
        <v>509</v>
      </c>
      <c r="C107" s="87">
        <v>365</v>
      </c>
      <c r="D107" s="87"/>
      <c r="E107" s="87"/>
      <c r="F107" s="87"/>
      <c r="G107" s="87"/>
      <c r="H107" s="87"/>
      <c r="I107" s="87"/>
      <c r="J107" s="87"/>
      <c r="K107" s="87">
        <v>364.9</v>
      </c>
      <c r="L107" s="87"/>
      <c r="M107" s="87"/>
      <c r="N107" s="95">
        <f t="shared" si="24"/>
        <v>99.97260273972603</v>
      </c>
      <c r="O107" s="69">
        <f t="shared" si="4"/>
        <v>-0.10000000000002274</v>
      </c>
      <c r="P107" s="109"/>
      <c r="Q107" s="109"/>
      <c r="R107" s="117"/>
    </row>
    <row r="108" spans="1:17" s="110" customFormat="1" ht="60">
      <c r="A108" s="68" t="s">
        <v>515</v>
      </c>
      <c r="B108" s="121" t="s">
        <v>8</v>
      </c>
      <c r="C108" s="87">
        <v>877</v>
      </c>
      <c r="D108" s="87"/>
      <c r="E108" s="87"/>
      <c r="F108" s="87"/>
      <c r="G108" s="87"/>
      <c r="H108" s="87"/>
      <c r="I108" s="87"/>
      <c r="J108" s="87"/>
      <c r="K108" s="87">
        <v>877</v>
      </c>
      <c r="L108" s="87"/>
      <c r="M108" s="87"/>
      <c r="N108" s="95">
        <f t="shared" si="24"/>
        <v>100</v>
      </c>
      <c r="O108" s="69"/>
      <c r="P108" s="109"/>
      <c r="Q108" s="109"/>
    </row>
    <row r="109" spans="1:17" s="110" customFormat="1" ht="24">
      <c r="A109" s="68" t="s">
        <v>151</v>
      </c>
      <c r="B109" s="121" t="s">
        <v>9</v>
      </c>
      <c r="C109" s="87">
        <v>297</v>
      </c>
      <c r="D109" s="87"/>
      <c r="E109" s="87"/>
      <c r="F109" s="87"/>
      <c r="G109" s="87"/>
      <c r="H109" s="87"/>
      <c r="I109" s="87"/>
      <c r="J109" s="87"/>
      <c r="K109" s="87">
        <v>296.3</v>
      </c>
      <c r="L109" s="87"/>
      <c r="M109" s="87"/>
      <c r="N109" s="95">
        <f t="shared" si="24"/>
        <v>99.76430976430977</v>
      </c>
      <c r="O109" s="69"/>
      <c r="P109" s="109"/>
      <c r="Q109" s="109"/>
    </row>
    <row r="110" spans="1:17" s="110" customFormat="1" ht="24" hidden="1">
      <c r="A110" s="68" t="s">
        <v>307</v>
      </c>
      <c r="B110" s="94" t="s">
        <v>308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>
        <v>22035.2</v>
      </c>
      <c r="M110" s="87" t="s">
        <v>525</v>
      </c>
      <c r="N110" s="95" t="e">
        <f t="shared" si="24"/>
        <v>#DIV/0!</v>
      </c>
      <c r="O110" s="69">
        <f>SUM(K110-C110)</f>
        <v>0</v>
      </c>
      <c r="P110" s="109"/>
      <c r="Q110" s="109"/>
    </row>
    <row r="111" spans="1:17" s="110" customFormat="1" ht="48">
      <c r="A111" s="68" t="s">
        <v>152</v>
      </c>
      <c r="B111" s="94" t="s">
        <v>154</v>
      </c>
      <c r="C111" s="87">
        <v>1732.2</v>
      </c>
      <c r="D111" s="87"/>
      <c r="E111" s="87"/>
      <c r="F111" s="87"/>
      <c r="G111" s="87"/>
      <c r="H111" s="87"/>
      <c r="I111" s="87"/>
      <c r="J111" s="87"/>
      <c r="K111" s="87">
        <v>1732.1</v>
      </c>
      <c r="L111" s="87">
        <v>22035.2</v>
      </c>
      <c r="M111" s="87" t="s">
        <v>525</v>
      </c>
      <c r="N111" s="95">
        <f t="shared" si="24"/>
        <v>99.99422699457337</v>
      </c>
      <c r="O111" s="69">
        <f>SUM(K111-C111)</f>
        <v>-0.10000000000013642</v>
      </c>
      <c r="P111" s="109"/>
      <c r="Q111" s="109"/>
    </row>
    <row r="112" spans="1:17" s="110" customFormat="1" ht="48">
      <c r="A112" s="68" t="s">
        <v>153</v>
      </c>
      <c r="B112" s="94" t="s">
        <v>155</v>
      </c>
      <c r="C112" s="87">
        <v>5205.1</v>
      </c>
      <c r="D112" s="87"/>
      <c r="E112" s="87"/>
      <c r="F112" s="87"/>
      <c r="G112" s="87"/>
      <c r="H112" s="87"/>
      <c r="I112" s="87"/>
      <c r="J112" s="87"/>
      <c r="K112" s="87">
        <v>5205.1</v>
      </c>
      <c r="L112" s="87">
        <v>22035.2</v>
      </c>
      <c r="M112" s="87" t="s">
        <v>525</v>
      </c>
      <c r="N112" s="95">
        <f t="shared" si="3"/>
        <v>100</v>
      </c>
      <c r="O112" s="69">
        <f t="shared" si="4"/>
        <v>0</v>
      </c>
      <c r="P112" s="109"/>
      <c r="Q112" s="109"/>
    </row>
    <row r="113" spans="1:17" s="108" customFormat="1" ht="12">
      <c r="A113" s="80" t="s">
        <v>240</v>
      </c>
      <c r="B113" s="116" t="s">
        <v>38</v>
      </c>
      <c r="C113" s="82">
        <f aca="true" t="shared" si="25" ref="C113:M113">SUM(C114:C125)</f>
        <v>24808.1</v>
      </c>
      <c r="D113" s="82">
        <f t="shared" si="25"/>
        <v>0</v>
      </c>
      <c r="E113" s="82">
        <f t="shared" si="25"/>
        <v>0</v>
      </c>
      <c r="F113" s="82">
        <f t="shared" si="25"/>
        <v>0</v>
      </c>
      <c r="G113" s="82">
        <f t="shared" si="25"/>
        <v>0</v>
      </c>
      <c r="H113" s="82">
        <f t="shared" si="25"/>
        <v>0</v>
      </c>
      <c r="I113" s="82">
        <f t="shared" si="25"/>
        <v>0</v>
      </c>
      <c r="J113" s="82">
        <f t="shared" si="25"/>
        <v>0</v>
      </c>
      <c r="K113" s="82">
        <f t="shared" si="25"/>
        <v>9776.7</v>
      </c>
      <c r="L113" s="82">
        <f t="shared" si="25"/>
        <v>4530.625</v>
      </c>
      <c r="M113" s="82">
        <f t="shared" si="25"/>
        <v>0</v>
      </c>
      <c r="N113" s="83">
        <f t="shared" si="3"/>
        <v>39.40930583156309</v>
      </c>
      <c r="O113" s="76">
        <f t="shared" si="4"/>
        <v>-15031.399999999998</v>
      </c>
      <c r="P113" s="119"/>
      <c r="Q113" s="120"/>
    </row>
    <row r="114" spans="1:17" s="110" customFormat="1" ht="60">
      <c r="A114" s="68" t="s">
        <v>240</v>
      </c>
      <c r="B114" s="121" t="s">
        <v>425</v>
      </c>
      <c r="C114" s="87">
        <v>2905</v>
      </c>
      <c r="D114" s="87"/>
      <c r="E114" s="87"/>
      <c r="F114" s="87"/>
      <c r="G114" s="87"/>
      <c r="H114" s="87"/>
      <c r="I114" s="87"/>
      <c r="J114" s="87"/>
      <c r="K114" s="87">
        <v>2745.9</v>
      </c>
      <c r="L114" s="87">
        <v>1191.625</v>
      </c>
      <c r="M114" s="87" t="s">
        <v>525</v>
      </c>
      <c r="N114" s="95">
        <f t="shared" si="3"/>
        <v>94.52323580034424</v>
      </c>
      <c r="O114" s="69">
        <f t="shared" si="4"/>
        <v>-159.0999999999999</v>
      </c>
      <c r="P114" s="109"/>
      <c r="Q114" s="109"/>
    </row>
    <row r="115" spans="1:17" s="110" customFormat="1" ht="12" hidden="1">
      <c r="A115" s="68" t="s">
        <v>240</v>
      </c>
      <c r="B115" s="144"/>
      <c r="C115" s="87"/>
      <c r="D115" s="87"/>
      <c r="E115" s="87"/>
      <c r="F115" s="87"/>
      <c r="G115" s="87"/>
      <c r="H115" s="87"/>
      <c r="I115" s="87"/>
      <c r="J115" s="87"/>
      <c r="K115" s="97"/>
      <c r="L115" s="97">
        <v>0</v>
      </c>
      <c r="M115" s="97"/>
      <c r="N115" s="95" t="e">
        <f t="shared" si="3"/>
        <v>#DIV/0!</v>
      </c>
      <c r="O115" s="69">
        <f aca="true" t="shared" si="26" ref="O115:O182">SUM(K115-C115)</f>
        <v>0</v>
      </c>
      <c r="P115" s="109"/>
      <c r="Q115" s="109"/>
    </row>
    <row r="116" spans="1:17" s="110" customFormat="1" ht="48">
      <c r="A116" s="93" t="s">
        <v>240</v>
      </c>
      <c r="B116" s="121" t="s">
        <v>156</v>
      </c>
      <c r="C116" s="87">
        <v>223</v>
      </c>
      <c r="D116" s="87"/>
      <c r="E116" s="87"/>
      <c r="F116" s="87"/>
      <c r="G116" s="87"/>
      <c r="H116" s="87"/>
      <c r="I116" s="87"/>
      <c r="J116" s="87"/>
      <c r="K116" s="87">
        <v>223</v>
      </c>
      <c r="L116" s="97">
        <v>158</v>
      </c>
      <c r="M116" s="97" t="s">
        <v>525</v>
      </c>
      <c r="N116" s="95">
        <f aca="true" t="shared" si="27" ref="N116:N125">SUM(K116/C116*100)</f>
        <v>100</v>
      </c>
      <c r="O116" s="69">
        <f t="shared" si="26"/>
        <v>0</v>
      </c>
      <c r="P116" s="109"/>
      <c r="Q116" s="109"/>
    </row>
    <row r="117" spans="1:17" s="110" customFormat="1" ht="24">
      <c r="A117" s="68" t="s">
        <v>240</v>
      </c>
      <c r="B117" s="121" t="s">
        <v>157</v>
      </c>
      <c r="C117" s="87">
        <v>882</v>
      </c>
      <c r="D117" s="87"/>
      <c r="E117" s="87"/>
      <c r="F117" s="87"/>
      <c r="G117" s="87"/>
      <c r="H117" s="87"/>
      <c r="I117" s="87"/>
      <c r="J117" s="87"/>
      <c r="K117" s="87">
        <v>882</v>
      </c>
      <c r="L117" s="97"/>
      <c r="M117" s="97"/>
      <c r="N117" s="95">
        <f t="shared" si="27"/>
        <v>100</v>
      </c>
      <c r="O117" s="69">
        <f t="shared" si="26"/>
        <v>0</v>
      </c>
      <c r="P117" s="109"/>
      <c r="Q117" s="109"/>
    </row>
    <row r="118" spans="1:17" s="110" customFormat="1" ht="36">
      <c r="A118" s="68" t="s">
        <v>240</v>
      </c>
      <c r="B118" s="121" t="s">
        <v>158</v>
      </c>
      <c r="C118" s="87">
        <v>161.8</v>
      </c>
      <c r="D118" s="87"/>
      <c r="E118" s="87"/>
      <c r="F118" s="87"/>
      <c r="G118" s="87"/>
      <c r="H118" s="87"/>
      <c r="I118" s="87"/>
      <c r="J118" s="87"/>
      <c r="K118" s="87">
        <v>161.8</v>
      </c>
      <c r="L118" s="97"/>
      <c r="M118" s="97"/>
      <c r="N118" s="95">
        <f t="shared" si="27"/>
        <v>100</v>
      </c>
      <c r="O118" s="69">
        <f t="shared" si="26"/>
        <v>0</v>
      </c>
      <c r="P118" s="109"/>
      <c r="Q118" s="109"/>
    </row>
    <row r="119" spans="1:17" s="110" customFormat="1" ht="60">
      <c r="A119" s="68" t="s">
        <v>240</v>
      </c>
      <c r="B119" s="122" t="s">
        <v>426</v>
      </c>
      <c r="C119" s="87">
        <v>1541</v>
      </c>
      <c r="D119" s="87"/>
      <c r="E119" s="87"/>
      <c r="F119" s="87"/>
      <c r="G119" s="87"/>
      <c r="H119" s="87"/>
      <c r="I119" s="87"/>
      <c r="J119" s="87"/>
      <c r="K119" s="101">
        <v>1541</v>
      </c>
      <c r="L119" s="97"/>
      <c r="M119" s="97"/>
      <c r="N119" s="95">
        <f t="shared" si="27"/>
        <v>100</v>
      </c>
      <c r="O119" s="69">
        <f t="shared" si="26"/>
        <v>0</v>
      </c>
      <c r="P119" s="109"/>
      <c r="Q119" s="109"/>
    </row>
    <row r="120" spans="1:17" s="110" customFormat="1" ht="60">
      <c r="A120" s="68" t="s">
        <v>240</v>
      </c>
      <c r="B120" s="122" t="s">
        <v>176</v>
      </c>
      <c r="C120" s="87">
        <v>1074.3</v>
      </c>
      <c r="D120" s="87"/>
      <c r="E120" s="87"/>
      <c r="F120" s="87"/>
      <c r="G120" s="87"/>
      <c r="H120" s="87"/>
      <c r="I120" s="87"/>
      <c r="J120" s="87"/>
      <c r="K120" s="101">
        <v>1074.3</v>
      </c>
      <c r="L120" s="97"/>
      <c r="M120" s="97"/>
      <c r="N120" s="95">
        <f t="shared" si="27"/>
        <v>100</v>
      </c>
      <c r="O120" s="69">
        <f t="shared" si="26"/>
        <v>0</v>
      </c>
      <c r="P120" s="109"/>
      <c r="Q120" s="109"/>
    </row>
    <row r="121" spans="1:17" s="110" customFormat="1" ht="36">
      <c r="A121" s="68" t="s">
        <v>240</v>
      </c>
      <c r="B121" s="122" t="s">
        <v>177</v>
      </c>
      <c r="C121" s="87">
        <v>1350</v>
      </c>
      <c r="D121" s="87"/>
      <c r="E121" s="87"/>
      <c r="F121" s="87"/>
      <c r="G121" s="87"/>
      <c r="H121" s="87"/>
      <c r="I121" s="87"/>
      <c r="J121" s="87"/>
      <c r="K121" s="87">
        <v>1350</v>
      </c>
      <c r="L121" s="97"/>
      <c r="M121" s="97"/>
      <c r="N121" s="95">
        <f t="shared" si="27"/>
        <v>100</v>
      </c>
      <c r="O121" s="69">
        <f t="shared" si="26"/>
        <v>0</v>
      </c>
      <c r="P121" s="109"/>
      <c r="Q121" s="109"/>
    </row>
    <row r="122" spans="1:17" s="110" customFormat="1" ht="36">
      <c r="A122" s="68" t="s">
        <v>23</v>
      </c>
      <c r="B122" s="122" t="s">
        <v>3</v>
      </c>
      <c r="C122" s="87">
        <v>5112</v>
      </c>
      <c r="D122" s="87"/>
      <c r="E122" s="87"/>
      <c r="F122" s="87"/>
      <c r="G122" s="87"/>
      <c r="H122" s="87"/>
      <c r="I122" s="87"/>
      <c r="J122" s="87"/>
      <c r="K122" s="87">
        <v>0</v>
      </c>
      <c r="L122" s="97"/>
      <c r="M122" s="97"/>
      <c r="N122" s="95">
        <f>SUM(K122/C122*100)</f>
        <v>0</v>
      </c>
      <c r="O122" s="69">
        <f>SUM(K122-C122)</f>
        <v>-5112</v>
      </c>
      <c r="P122" s="109"/>
      <c r="Q122" s="109"/>
    </row>
    <row r="123" spans="1:17" ht="36">
      <c r="A123" s="68" t="s">
        <v>23</v>
      </c>
      <c r="B123" s="121" t="s">
        <v>4</v>
      </c>
      <c r="C123" s="87">
        <v>3528</v>
      </c>
      <c r="D123" s="87"/>
      <c r="E123" s="95"/>
      <c r="F123" s="95"/>
      <c r="G123" s="87"/>
      <c r="H123" s="87"/>
      <c r="I123" s="87"/>
      <c r="J123" s="87"/>
      <c r="K123" s="87">
        <v>0</v>
      </c>
      <c r="L123" s="87"/>
      <c r="M123" s="87"/>
      <c r="N123" s="95">
        <f t="shared" si="27"/>
        <v>0</v>
      </c>
      <c r="O123" s="69">
        <f t="shared" si="26"/>
        <v>-3528</v>
      </c>
      <c r="P123" s="70"/>
      <c r="Q123" s="70"/>
    </row>
    <row r="124" spans="1:17" ht="43.5" customHeight="1">
      <c r="A124" s="68" t="s">
        <v>23</v>
      </c>
      <c r="B124" s="122" t="s">
        <v>5</v>
      </c>
      <c r="C124" s="87">
        <v>1800</v>
      </c>
      <c r="D124" s="87"/>
      <c r="E124" s="95"/>
      <c r="F124" s="95"/>
      <c r="G124" s="87"/>
      <c r="H124" s="87"/>
      <c r="I124" s="87"/>
      <c r="J124" s="87"/>
      <c r="K124" s="87">
        <v>1798.7</v>
      </c>
      <c r="L124" s="87">
        <v>390</v>
      </c>
      <c r="M124" s="87" t="s">
        <v>525</v>
      </c>
      <c r="N124" s="95">
        <f>SUM(K124/C124*100)</f>
        <v>99.92777777777778</v>
      </c>
      <c r="O124" s="69">
        <f>SUM(K124-C124)</f>
        <v>-1.2999999999999545</v>
      </c>
      <c r="P124" s="70"/>
      <c r="Q124" s="70"/>
    </row>
    <row r="125" spans="1:17" s="110" customFormat="1" ht="24">
      <c r="A125" s="68" t="s">
        <v>6</v>
      </c>
      <c r="B125" s="121" t="s">
        <v>7</v>
      </c>
      <c r="C125" s="87">
        <v>6231</v>
      </c>
      <c r="D125" s="87"/>
      <c r="E125" s="87"/>
      <c r="F125" s="87"/>
      <c r="G125" s="87"/>
      <c r="H125" s="87"/>
      <c r="I125" s="87"/>
      <c r="J125" s="87"/>
      <c r="K125" s="87">
        <v>0</v>
      </c>
      <c r="L125" s="97">
        <v>2791</v>
      </c>
      <c r="M125" s="97" t="s">
        <v>525</v>
      </c>
      <c r="N125" s="95">
        <f t="shared" si="27"/>
        <v>0</v>
      </c>
      <c r="O125" s="69">
        <f t="shared" si="26"/>
        <v>-6231</v>
      </c>
      <c r="P125" s="109"/>
      <c r="Q125" s="109"/>
    </row>
    <row r="126" spans="1:17" s="108" customFormat="1" ht="24">
      <c r="A126" s="80" t="s">
        <v>239</v>
      </c>
      <c r="B126" s="115" t="s">
        <v>258</v>
      </c>
      <c r="C126" s="82">
        <f>SUM(C127,C128,C129,C130,C131,C141,C142,C143,C145)</f>
        <v>248367.1</v>
      </c>
      <c r="D126" s="82">
        <f aca="true" t="shared" si="28" ref="D126:K126">SUM(D127,D128,D129,D130,D131,D141,D142,D143,D145)</f>
        <v>0</v>
      </c>
      <c r="E126" s="82">
        <f t="shared" si="28"/>
        <v>0</v>
      </c>
      <c r="F126" s="82">
        <f t="shared" si="28"/>
        <v>0</v>
      </c>
      <c r="G126" s="82">
        <f t="shared" si="28"/>
        <v>0</v>
      </c>
      <c r="H126" s="82">
        <f t="shared" si="28"/>
        <v>0</v>
      </c>
      <c r="I126" s="82">
        <f t="shared" si="28"/>
        <v>0</v>
      </c>
      <c r="J126" s="82">
        <f t="shared" si="28"/>
        <v>0</v>
      </c>
      <c r="K126" s="82">
        <f t="shared" si="28"/>
        <v>246000.6</v>
      </c>
      <c r="L126" s="82" t="e">
        <f>SUM(L127:L130,L131,L139,L141,L142,L145,#REF!)</f>
        <v>#REF!</v>
      </c>
      <c r="M126" s="82" t="e">
        <f>SUM(M127:M130,M131,M139,M141,M142,M145,#REF!)</f>
        <v>#REF!</v>
      </c>
      <c r="N126" s="83">
        <f aca="true" t="shared" si="29" ref="N126:N182">SUM(K126/C126*100)</f>
        <v>99.04717653827741</v>
      </c>
      <c r="O126" s="76">
        <f t="shared" si="26"/>
        <v>-2366.5</v>
      </c>
      <c r="P126" s="123"/>
      <c r="Q126" s="120"/>
    </row>
    <row r="127" spans="1:17" ht="24">
      <c r="A127" s="68" t="s">
        <v>24</v>
      </c>
      <c r="B127" s="86" t="s">
        <v>10</v>
      </c>
      <c r="C127" s="87">
        <v>532</v>
      </c>
      <c r="D127" s="87"/>
      <c r="E127" s="95"/>
      <c r="F127" s="95"/>
      <c r="G127" s="87"/>
      <c r="H127" s="87"/>
      <c r="I127" s="87"/>
      <c r="J127" s="87"/>
      <c r="K127" s="87">
        <v>402.4</v>
      </c>
      <c r="L127" s="87" t="s">
        <v>525</v>
      </c>
      <c r="M127" s="87">
        <v>925</v>
      </c>
      <c r="N127" s="95">
        <f t="shared" si="29"/>
        <v>75.6390977443609</v>
      </c>
      <c r="O127" s="69">
        <f t="shared" si="26"/>
        <v>-129.60000000000002</v>
      </c>
      <c r="P127" s="70"/>
      <c r="Q127" s="70"/>
    </row>
    <row r="128" spans="1:17" ht="24">
      <c r="A128" s="68" t="s">
        <v>11</v>
      </c>
      <c r="B128" s="86" t="s">
        <v>12</v>
      </c>
      <c r="C128" s="87">
        <v>796</v>
      </c>
      <c r="D128" s="87"/>
      <c r="E128" s="95"/>
      <c r="F128" s="95"/>
      <c r="G128" s="87"/>
      <c r="H128" s="87"/>
      <c r="I128" s="87"/>
      <c r="J128" s="87"/>
      <c r="K128" s="87">
        <v>510.1</v>
      </c>
      <c r="L128" s="87" t="s">
        <v>525</v>
      </c>
      <c r="M128" s="87">
        <v>925</v>
      </c>
      <c r="N128" s="95">
        <f>SUM(K128/C128*100)</f>
        <v>64.08291457286433</v>
      </c>
      <c r="O128" s="69">
        <f>SUM(K128-C128)</f>
        <v>-285.9</v>
      </c>
      <c r="P128" s="70"/>
      <c r="Q128" s="70"/>
    </row>
    <row r="129" spans="1:17" ht="24">
      <c r="A129" s="68" t="s">
        <v>290</v>
      </c>
      <c r="B129" s="86" t="s">
        <v>291</v>
      </c>
      <c r="C129" s="87">
        <v>1236</v>
      </c>
      <c r="D129" s="87"/>
      <c r="E129" s="95"/>
      <c r="F129" s="95"/>
      <c r="G129" s="87"/>
      <c r="H129" s="87"/>
      <c r="I129" s="87"/>
      <c r="J129" s="87"/>
      <c r="K129" s="87">
        <v>1186</v>
      </c>
      <c r="L129" s="87">
        <v>1239.2</v>
      </c>
      <c r="M129" s="87" t="s">
        <v>525</v>
      </c>
      <c r="N129" s="95">
        <f t="shared" si="29"/>
        <v>95.9546925566343</v>
      </c>
      <c r="O129" s="69">
        <f t="shared" si="26"/>
        <v>-50</v>
      </c>
      <c r="P129" s="70"/>
      <c r="Q129" s="70"/>
    </row>
    <row r="130" spans="1:17" ht="36">
      <c r="A130" s="68" t="s">
        <v>284</v>
      </c>
      <c r="B130" s="86" t="s">
        <v>259</v>
      </c>
      <c r="C130" s="87">
        <v>30117</v>
      </c>
      <c r="D130" s="87"/>
      <c r="E130" s="95"/>
      <c r="F130" s="95"/>
      <c r="G130" s="87"/>
      <c r="H130" s="87"/>
      <c r="I130" s="87"/>
      <c r="J130" s="87"/>
      <c r="K130" s="87">
        <v>29501.4</v>
      </c>
      <c r="L130" s="87">
        <v>33587.3</v>
      </c>
      <c r="M130" s="87" t="s">
        <v>525</v>
      </c>
      <c r="N130" s="95">
        <f t="shared" si="29"/>
        <v>97.95597171032972</v>
      </c>
      <c r="O130" s="69">
        <f t="shared" si="26"/>
        <v>-615.5999999999985</v>
      </c>
      <c r="P130" s="70"/>
      <c r="Q130" s="70"/>
    </row>
    <row r="131" spans="1:17" s="108" customFormat="1" ht="24">
      <c r="A131" s="96" t="s">
        <v>285</v>
      </c>
      <c r="B131" s="115" t="s">
        <v>37</v>
      </c>
      <c r="C131" s="82">
        <f>SUM(C132:C139)</f>
        <v>200253</v>
      </c>
      <c r="D131" s="82">
        <f aca="true" t="shared" si="30" ref="D131:J131">SUM(D132:D139)</f>
        <v>0</v>
      </c>
      <c r="E131" s="82">
        <f t="shared" si="30"/>
        <v>0</v>
      </c>
      <c r="F131" s="82">
        <f t="shared" si="30"/>
        <v>0</v>
      </c>
      <c r="G131" s="82">
        <f t="shared" si="30"/>
        <v>0</v>
      </c>
      <c r="H131" s="82">
        <f t="shared" si="30"/>
        <v>0</v>
      </c>
      <c r="I131" s="82">
        <f t="shared" si="30"/>
        <v>0</v>
      </c>
      <c r="J131" s="82">
        <f t="shared" si="30"/>
        <v>0</v>
      </c>
      <c r="K131" s="82">
        <f>SUM(K132:K140)</f>
        <v>199772.1</v>
      </c>
      <c r="L131" s="82">
        <f>SUM(L132:L137)</f>
        <v>4716.7</v>
      </c>
      <c r="M131" s="82">
        <f>SUM(M132:M137)</f>
        <v>0</v>
      </c>
      <c r="N131" s="83">
        <f t="shared" si="29"/>
        <v>99.75985378496203</v>
      </c>
      <c r="O131" s="76">
        <f t="shared" si="26"/>
        <v>-480.8999999999942</v>
      </c>
      <c r="P131" s="124"/>
      <c r="Q131" s="120"/>
    </row>
    <row r="132" spans="1:17" ht="48">
      <c r="A132" s="68" t="s">
        <v>285</v>
      </c>
      <c r="B132" s="86" t="s">
        <v>427</v>
      </c>
      <c r="C132" s="87">
        <v>1885</v>
      </c>
      <c r="D132" s="87"/>
      <c r="E132" s="95"/>
      <c r="F132" s="95"/>
      <c r="G132" s="87"/>
      <c r="H132" s="87"/>
      <c r="I132" s="87"/>
      <c r="J132" s="87"/>
      <c r="K132" s="87">
        <v>1351.7</v>
      </c>
      <c r="L132" s="87">
        <v>1066</v>
      </c>
      <c r="M132" s="87" t="s">
        <v>525</v>
      </c>
      <c r="N132" s="95">
        <f t="shared" si="29"/>
        <v>71.70822281167108</v>
      </c>
      <c r="O132" s="69">
        <f t="shared" si="26"/>
        <v>-533.3</v>
      </c>
      <c r="P132" s="70"/>
      <c r="Q132" s="70"/>
    </row>
    <row r="133" spans="1:17" ht="60">
      <c r="A133" s="68" t="s">
        <v>285</v>
      </c>
      <c r="B133" s="86" t="s">
        <v>428</v>
      </c>
      <c r="C133" s="87">
        <v>3788</v>
      </c>
      <c r="D133" s="87"/>
      <c r="E133" s="95"/>
      <c r="F133" s="95"/>
      <c r="G133" s="87"/>
      <c r="H133" s="87"/>
      <c r="I133" s="87"/>
      <c r="J133" s="87"/>
      <c r="K133" s="87">
        <v>3788</v>
      </c>
      <c r="L133" s="87">
        <v>1448</v>
      </c>
      <c r="M133" s="87" t="s">
        <v>525</v>
      </c>
      <c r="N133" s="95">
        <f t="shared" si="29"/>
        <v>100</v>
      </c>
      <c r="O133" s="69">
        <f t="shared" si="26"/>
        <v>0</v>
      </c>
      <c r="P133" s="70"/>
      <c r="Q133" s="70"/>
    </row>
    <row r="134" spans="1:17" ht="60">
      <c r="A134" s="68" t="s">
        <v>285</v>
      </c>
      <c r="B134" s="86" t="s">
        <v>429</v>
      </c>
      <c r="C134" s="87">
        <v>4072</v>
      </c>
      <c r="D134" s="87"/>
      <c r="E134" s="95"/>
      <c r="F134" s="95"/>
      <c r="G134" s="87"/>
      <c r="H134" s="87"/>
      <c r="I134" s="87"/>
      <c r="J134" s="87"/>
      <c r="K134" s="87">
        <v>4072</v>
      </c>
      <c r="L134" s="87">
        <v>1783</v>
      </c>
      <c r="M134" s="87" t="s">
        <v>525</v>
      </c>
      <c r="N134" s="95">
        <f t="shared" si="29"/>
        <v>100</v>
      </c>
      <c r="O134" s="69">
        <f t="shared" si="26"/>
        <v>0</v>
      </c>
      <c r="P134" s="70"/>
      <c r="Q134" s="70"/>
    </row>
    <row r="135" spans="1:17" ht="48">
      <c r="A135" s="68" t="s">
        <v>285</v>
      </c>
      <c r="B135" s="86" t="s">
        <v>430</v>
      </c>
      <c r="C135" s="87">
        <v>2814</v>
      </c>
      <c r="D135" s="87"/>
      <c r="E135" s="95"/>
      <c r="F135" s="95"/>
      <c r="G135" s="87"/>
      <c r="H135" s="87"/>
      <c r="I135" s="87"/>
      <c r="J135" s="87"/>
      <c r="K135" s="87">
        <v>2570.1</v>
      </c>
      <c r="L135" s="87"/>
      <c r="M135" s="87"/>
      <c r="N135" s="95">
        <f t="shared" si="29"/>
        <v>91.33262260127931</v>
      </c>
      <c r="O135" s="69">
        <f t="shared" si="26"/>
        <v>-243.9000000000001</v>
      </c>
      <c r="P135" s="70"/>
      <c r="Q135" s="70"/>
    </row>
    <row r="136" spans="1:17" ht="120">
      <c r="A136" s="68" t="s">
        <v>285</v>
      </c>
      <c r="B136" s="122" t="s">
        <v>431</v>
      </c>
      <c r="C136" s="87">
        <v>134669</v>
      </c>
      <c r="D136" s="87"/>
      <c r="E136" s="95"/>
      <c r="F136" s="95"/>
      <c r="G136" s="87"/>
      <c r="H136" s="87"/>
      <c r="I136" s="87"/>
      <c r="J136" s="87"/>
      <c r="K136" s="87">
        <v>134669</v>
      </c>
      <c r="L136" s="87"/>
      <c r="M136" s="87"/>
      <c r="N136" s="95">
        <f t="shared" si="29"/>
        <v>100</v>
      </c>
      <c r="O136" s="69">
        <f t="shared" si="26"/>
        <v>0</v>
      </c>
      <c r="P136" s="70"/>
      <c r="Q136" s="70"/>
    </row>
    <row r="137" spans="1:17" ht="36">
      <c r="A137" s="68" t="s">
        <v>285</v>
      </c>
      <c r="B137" s="86" t="s">
        <v>432</v>
      </c>
      <c r="C137" s="87">
        <v>384</v>
      </c>
      <c r="D137" s="87"/>
      <c r="E137" s="95"/>
      <c r="F137" s="95"/>
      <c r="G137" s="87"/>
      <c r="H137" s="87"/>
      <c r="I137" s="87"/>
      <c r="J137" s="87"/>
      <c r="K137" s="87">
        <v>364.5</v>
      </c>
      <c r="L137" s="87">
        <v>419.7</v>
      </c>
      <c r="M137" s="87" t="s">
        <v>525</v>
      </c>
      <c r="N137" s="95">
        <f t="shared" si="29"/>
        <v>94.921875</v>
      </c>
      <c r="O137" s="69">
        <f t="shared" si="26"/>
        <v>-19.5</v>
      </c>
      <c r="P137" s="70"/>
      <c r="Q137" s="70"/>
    </row>
    <row r="138" spans="1:17" ht="84">
      <c r="A138" s="68" t="s">
        <v>285</v>
      </c>
      <c r="B138" s="122" t="s">
        <v>433</v>
      </c>
      <c r="C138" s="87">
        <v>49366</v>
      </c>
      <c r="D138" s="87"/>
      <c r="E138" s="95"/>
      <c r="F138" s="95"/>
      <c r="G138" s="87"/>
      <c r="H138" s="87"/>
      <c r="I138" s="87"/>
      <c r="J138" s="87"/>
      <c r="K138" s="87">
        <v>49366</v>
      </c>
      <c r="L138" s="87">
        <v>2153.5</v>
      </c>
      <c r="M138" s="87" t="s">
        <v>525</v>
      </c>
      <c r="N138" s="95">
        <f>SUM(K138/C138*100)</f>
        <v>100</v>
      </c>
      <c r="O138" s="69">
        <f>SUM(K138-C138)</f>
        <v>0</v>
      </c>
      <c r="P138" s="70"/>
      <c r="Q138" s="70"/>
    </row>
    <row r="139" spans="1:17" ht="60">
      <c r="A139" s="68" t="s">
        <v>285</v>
      </c>
      <c r="B139" s="122" t="s">
        <v>13</v>
      </c>
      <c r="C139" s="87">
        <v>3275</v>
      </c>
      <c r="D139" s="87"/>
      <c r="E139" s="95"/>
      <c r="F139" s="95"/>
      <c r="G139" s="87"/>
      <c r="H139" s="87"/>
      <c r="I139" s="87"/>
      <c r="J139" s="87"/>
      <c r="K139" s="87">
        <v>2995.7</v>
      </c>
      <c r="L139" s="87">
        <v>2153.5</v>
      </c>
      <c r="M139" s="87" t="s">
        <v>525</v>
      </c>
      <c r="N139" s="95">
        <f t="shared" si="29"/>
        <v>91.47175572519083</v>
      </c>
      <c r="O139" s="69">
        <f t="shared" si="26"/>
        <v>-279.3000000000002</v>
      </c>
      <c r="P139" s="70"/>
      <c r="Q139" s="70"/>
    </row>
    <row r="140" spans="1:17" ht="36">
      <c r="A140" s="68" t="s">
        <v>285</v>
      </c>
      <c r="B140" s="86" t="s">
        <v>434</v>
      </c>
      <c r="C140" s="87">
        <v>0</v>
      </c>
      <c r="D140" s="87"/>
      <c r="E140" s="95"/>
      <c r="F140" s="95"/>
      <c r="G140" s="87"/>
      <c r="H140" s="87"/>
      <c r="I140" s="87"/>
      <c r="J140" s="87"/>
      <c r="K140" s="87">
        <v>595.1</v>
      </c>
      <c r="L140" s="87">
        <v>0</v>
      </c>
      <c r="M140" s="87"/>
      <c r="N140" s="95">
        <v>0</v>
      </c>
      <c r="O140" s="69">
        <f t="shared" si="26"/>
        <v>595.1</v>
      </c>
      <c r="P140" s="70"/>
      <c r="Q140" s="70"/>
    </row>
    <row r="141" spans="1:17" ht="36">
      <c r="A141" s="68" t="s">
        <v>286</v>
      </c>
      <c r="B141" s="86" t="s">
        <v>434</v>
      </c>
      <c r="C141" s="87">
        <v>3148</v>
      </c>
      <c r="D141" s="87"/>
      <c r="E141" s="95"/>
      <c r="F141" s="95"/>
      <c r="G141" s="87"/>
      <c r="H141" s="87"/>
      <c r="I141" s="87"/>
      <c r="J141" s="87"/>
      <c r="K141" s="87">
        <v>2345</v>
      </c>
      <c r="L141" s="87">
        <v>1172.7</v>
      </c>
      <c r="M141" s="87" t="s">
        <v>525</v>
      </c>
      <c r="N141" s="95">
        <f t="shared" si="29"/>
        <v>74.49174078780177</v>
      </c>
      <c r="O141" s="69">
        <f t="shared" si="26"/>
        <v>-803</v>
      </c>
      <c r="P141" s="70"/>
      <c r="Q141" s="70"/>
    </row>
    <row r="142" spans="1:17" ht="60">
      <c r="A142" s="68" t="s">
        <v>302</v>
      </c>
      <c r="B142" s="86" t="s">
        <v>435</v>
      </c>
      <c r="C142" s="87">
        <v>3689</v>
      </c>
      <c r="D142" s="87"/>
      <c r="E142" s="95"/>
      <c r="F142" s="95"/>
      <c r="G142" s="87"/>
      <c r="H142" s="87"/>
      <c r="I142" s="87"/>
      <c r="J142" s="87"/>
      <c r="K142" s="87">
        <v>3688.2</v>
      </c>
      <c r="L142" s="87">
        <v>16316.405</v>
      </c>
      <c r="M142" s="87" t="s">
        <v>525</v>
      </c>
      <c r="N142" s="95">
        <f>SUM(K142/C142*100)</f>
        <v>99.97831390620763</v>
      </c>
      <c r="O142" s="69">
        <f>SUM(K142-C142)</f>
        <v>-0.8000000000001819</v>
      </c>
      <c r="P142" s="70"/>
      <c r="Q142" s="70"/>
    </row>
    <row r="143" spans="1:17" ht="60">
      <c r="A143" s="68" t="s">
        <v>46</v>
      </c>
      <c r="B143" s="122" t="s">
        <v>436</v>
      </c>
      <c r="C143" s="87">
        <v>922.1</v>
      </c>
      <c r="D143" s="87"/>
      <c r="E143" s="95"/>
      <c r="F143" s="95"/>
      <c r="G143" s="87"/>
      <c r="H143" s="87"/>
      <c r="I143" s="87"/>
      <c r="J143" s="87"/>
      <c r="K143" s="87">
        <v>922.1</v>
      </c>
      <c r="L143" s="87">
        <v>16316.405</v>
      </c>
      <c r="M143" s="87" t="s">
        <v>525</v>
      </c>
      <c r="N143" s="95">
        <f>SUM(K143/C143*100)</f>
        <v>100</v>
      </c>
      <c r="O143" s="69">
        <f>SUM(K143-C143)</f>
        <v>0</v>
      </c>
      <c r="P143" s="70"/>
      <c r="Q143" s="70"/>
    </row>
    <row r="144" spans="1:17" ht="12" hidden="1">
      <c r="A144" s="68" t="s">
        <v>510</v>
      </c>
      <c r="B144" s="86"/>
      <c r="C144" s="87"/>
      <c r="D144" s="87"/>
      <c r="E144" s="95"/>
      <c r="F144" s="95"/>
      <c r="G144" s="87"/>
      <c r="H144" s="87"/>
      <c r="I144" s="87"/>
      <c r="J144" s="87"/>
      <c r="K144" s="87"/>
      <c r="L144" s="87">
        <v>16316.405</v>
      </c>
      <c r="M144" s="87" t="s">
        <v>525</v>
      </c>
      <c r="N144" s="95" t="e">
        <f>SUM(K144/C144*100)</f>
        <v>#DIV/0!</v>
      </c>
      <c r="O144" s="69">
        <f>SUM(K144-C144)</f>
        <v>0</v>
      </c>
      <c r="P144" s="70"/>
      <c r="Q144" s="70"/>
    </row>
    <row r="145" spans="1:17" ht="36">
      <c r="A145" s="68" t="s">
        <v>47</v>
      </c>
      <c r="B145" s="122" t="s">
        <v>52</v>
      </c>
      <c r="C145" s="87">
        <v>7674</v>
      </c>
      <c r="D145" s="87"/>
      <c r="E145" s="95"/>
      <c r="F145" s="95"/>
      <c r="G145" s="87"/>
      <c r="H145" s="87"/>
      <c r="I145" s="87"/>
      <c r="J145" s="87"/>
      <c r="K145" s="87">
        <v>7673.3</v>
      </c>
      <c r="L145" s="87">
        <v>16316.405</v>
      </c>
      <c r="M145" s="87" t="s">
        <v>525</v>
      </c>
      <c r="N145" s="95">
        <f t="shared" si="29"/>
        <v>99.99087829033098</v>
      </c>
      <c r="O145" s="69">
        <f t="shared" si="26"/>
        <v>-0.6999999999998181</v>
      </c>
      <c r="P145" s="70"/>
      <c r="Q145" s="70"/>
    </row>
    <row r="146" spans="1:17" ht="36" hidden="1">
      <c r="A146" s="68"/>
      <c r="B146" s="86" t="s">
        <v>216</v>
      </c>
      <c r="C146" s="98"/>
      <c r="D146" s="87"/>
      <c r="E146" s="95"/>
      <c r="F146" s="95"/>
      <c r="G146" s="87">
        <f>SUM(C146-D146-E146-F146)</f>
        <v>0</v>
      </c>
      <c r="H146" s="87">
        <f>SUM(D146)</f>
        <v>0</v>
      </c>
      <c r="I146" s="87"/>
      <c r="J146" s="87"/>
      <c r="K146" s="98"/>
      <c r="L146" s="87"/>
      <c r="M146" s="87"/>
      <c r="N146" s="83" t="e">
        <f t="shared" si="29"/>
        <v>#DIV/0!</v>
      </c>
      <c r="O146" s="99">
        <f t="shared" si="26"/>
        <v>0</v>
      </c>
      <c r="P146" s="70"/>
      <c r="Q146" s="70"/>
    </row>
    <row r="147" spans="1:17" ht="48" hidden="1">
      <c r="A147" s="68"/>
      <c r="B147" s="86" t="s">
        <v>36</v>
      </c>
      <c r="C147" s="98"/>
      <c r="D147" s="87"/>
      <c r="E147" s="95"/>
      <c r="F147" s="95"/>
      <c r="G147" s="87">
        <f>SUM(C147-D147-E147-F147)</f>
        <v>0</v>
      </c>
      <c r="H147" s="87">
        <f>SUM(D147)</f>
        <v>0</v>
      </c>
      <c r="I147" s="87"/>
      <c r="J147" s="87"/>
      <c r="K147" s="98"/>
      <c r="L147" s="87"/>
      <c r="M147" s="87"/>
      <c r="N147" s="83" t="e">
        <f t="shared" si="29"/>
        <v>#DIV/0!</v>
      </c>
      <c r="O147" s="99">
        <f t="shared" si="26"/>
        <v>0</v>
      </c>
      <c r="P147" s="70"/>
      <c r="Q147" s="70"/>
    </row>
    <row r="148" spans="1:17" ht="36" hidden="1">
      <c r="A148" s="68"/>
      <c r="B148" s="86" t="s">
        <v>217</v>
      </c>
      <c r="C148" s="98"/>
      <c r="D148" s="87"/>
      <c r="E148" s="95"/>
      <c r="F148" s="95"/>
      <c r="G148" s="87">
        <f>SUM(C148-D148-E148-F148)</f>
        <v>0</v>
      </c>
      <c r="H148" s="87">
        <f>SUM(D148)</f>
        <v>0</v>
      </c>
      <c r="I148" s="87"/>
      <c r="J148" s="87"/>
      <c r="K148" s="98"/>
      <c r="L148" s="87"/>
      <c r="M148" s="87"/>
      <c r="N148" s="83" t="e">
        <f t="shared" si="29"/>
        <v>#DIV/0!</v>
      </c>
      <c r="O148" s="99">
        <f t="shared" si="26"/>
        <v>0</v>
      </c>
      <c r="P148" s="70"/>
      <c r="Q148" s="70"/>
    </row>
    <row r="149" spans="1:17" s="108" customFormat="1" ht="12">
      <c r="A149" s="80" t="s">
        <v>211</v>
      </c>
      <c r="B149" s="115" t="s">
        <v>219</v>
      </c>
      <c r="C149" s="82">
        <f>SUM(C151,C155,C159,C160,C162)</f>
        <v>10667</v>
      </c>
      <c r="D149" s="82">
        <f aca="true" t="shared" si="31" ref="D149:K149">SUM(D151,D155,D159,D160,D162)</f>
        <v>0</v>
      </c>
      <c r="E149" s="82">
        <f t="shared" si="31"/>
        <v>0</v>
      </c>
      <c r="F149" s="82">
        <f t="shared" si="31"/>
        <v>0</v>
      </c>
      <c r="G149" s="82">
        <f t="shared" si="31"/>
        <v>0</v>
      </c>
      <c r="H149" s="82">
        <f t="shared" si="31"/>
        <v>0</v>
      </c>
      <c r="I149" s="82">
        <f t="shared" si="31"/>
        <v>0</v>
      </c>
      <c r="J149" s="82">
        <f t="shared" si="31"/>
        <v>0</v>
      </c>
      <c r="K149" s="82">
        <f t="shared" si="31"/>
        <v>10558.6</v>
      </c>
      <c r="L149" s="82">
        <f>SUM(L150:L155,L163)</f>
        <v>39535.700000000004</v>
      </c>
      <c r="M149" s="82">
        <f>SUM(M150:M155,M163)</f>
        <v>516</v>
      </c>
      <c r="N149" s="83">
        <f t="shared" si="29"/>
        <v>98.9837817568201</v>
      </c>
      <c r="O149" s="76">
        <f t="shared" si="26"/>
        <v>-108.39999999999964</v>
      </c>
      <c r="P149" s="124"/>
      <c r="Q149" s="107"/>
    </row>
    <row r="150" spans="1:17" ht="48" hidden="1">
      <c r="A150" s="68" t="s">
        <v>287</v>
      </c>
      <c r="B150" s="86" t="s">
        <v>511</v>
      </c>
      <c r="C150" s="98"/>
      <c r="D150" s="87"/>
      <c r="E150" s="95"/>
      <c r="F150" s="95"/>
      <c r="G150" s="87"/>
      <c r="H150" s="87"/>
      <c r="I150" s="87"/>
      <c r="J150" s="87"/>
      <c r="K150" s="98"/>
      <c r="L150" s="87">
        <v>22</v>
      </c>
      <c r="M150" s="87" t="s">
        <v>525</v>
      </c>
      <c r="N150" s="83" t="e">
        <f t="shared" si="29"/>
        <v>#DIV/0!</v>
      </c>
      <c r="O150" s="99">
        <f t="shared" si="26"/>
        <v>0</v>
      </c>
      <c r="P150" s="125"/>
      <c r="Q150" s="70"/>
    </row>
    <row r="151" spans="1:17" ht="36">
      <c r="A151" s="80" t="s">
        <v>527</v>
      </c>
      <c r="B151" s="115" t="s">
        <v>528</v>
      </c>
      <c r="C151" s="87">
        <f>SUM(C152:C154)</f>
        <v>10517</v>
      </c>
      <c r="D151" s="87">
        <f aca="true" t="shared" si="32" ref="D151:K151">SUM(D152:D154)</f>
        <v>0</v>
      </c>
      <c r="E151" s="87">
        <f t="shared" si="32"/>
        <v>0</v>
      </c>
      <c r="F151" s="87">
        <f t="shared" si="32"/>
        <v>0</v>
      </c>
      <c r="G151" s="87">
        <f t="shared" si="32"/>
        <v>0</v>
      </c>
      <c r="H151" s="87">
        <f t="shared" si="32"/>
        <v>0</v>
      </c>
      <c r="I151" s="87">
        <f t="shared" si="32"/>
        <v>0</v>
      </c>
      <c r="J151" s="87">
        <f t="shared" si="32"/>
        <v>0</v>
      </c>
      <c r="K151" s="87">
        <f t="shared" si="32"/>
        <v>9808.6</v>
      </c>
      <c r="L151" s="87">
        <v>36715.758</v>
      </c>
      <c r="M151" s="87" t="s">
        <v>525</v>
      </c>
      <c r="N151" s="95">
        <f t="shared" si="29"/>
        <v>93.26423885138347</v>
      </c>
      <c r="O151" s="69">
        <f t="shared" si="26"/>
        <v>-708.3999999999996</v>
      </c>
      <c r="P151" s="125"/>
      <c r="Q151" s="70"/>
    </row>
    <row r="152" spans="1:17" ht="36">
      <c r="A152" s="68" t="s">
        <v>305</v>
      </c>
      <c r="B152" s="126" t="s">
        <v>437</v>
      </c>
      <c r="C152" s="87">
        <v>8330</v>
      </c>
      <c r="D152" s="87"/>
      <c r="E152" s="95"/>
      <c r="F152" s="95"/>
      <c r="G152" s="87"/>
      <c r="H152" s="87"/>
      <c r="I152" s="87"/>
      <c r="J152" s="87"/>
      <c r="K152" s="87">
        <v>7730</v>
      </c>
      <c r="L152" s="87"/>
      <c r="M152" s="87"/>
      <c r="N152" s="95">
        <f t="shared" si="29"/>
        <v>92.79711884753901</v>
      </c>
      <c r="O152" s="69"/>
      <c r="P152" s="125"/>
      <c r="Q152" s="70"/>
    </row>
    <row r="153" spans="1:17" ht="36">
      <c r="A153" s="68" t="s">
        <v>25</v>
      </c>
      <c r="B153" s="86" t="s">
        <v>15</v>
      </c>
      <c r="C153" s="87">
        <v>1750</v>
      </c>
      <c r="D153" s="87"/>
      <c r="E153" s="95"/>
      <c r="F153" s="95"/>
      <c r="G153" s="87"/>
      <c r="H153" s="87"/>
      <c r="I153" s="87"/>
      <c r="J153" s="87"/>
      <c r="K153" s="87">
        <v>1650</v>
      </c>
      <c r="L153" s="87" t="s">
        <v>525</v>
      </c>
      <c r="M153" s="87">
        <v>258</v>
      </c>
      <c r="N153" s="95">
        <f>SUM(K153/C153*100)</f>
        <v>94.28571428571428</v>
      </c>
      <c r="O153" s="69">
        <f>SUM(K153-C153)</f>
        <v>-100</v>
      </c>
      <c r="P153" s="125"/>
      <c r="Q153" s="70"/>
    </row>
    <row r="154" spans="1:17" ht="36">
      <c r="A154" s="68" t="s">
        <v>14</v>
      </c>
      <c r="B154" s="86" t="s">
        <v>16</v>
      </c>
      <c r="C154" s="87">
        <v>437</v>
      </c>
      <c r="D154" s="87"/>
      <c r="E154" s="95"/>
      <c r="F154" s="95"/>
      <c r="G154" s="87"/>
      <c r="H154" s="87"/>
      <c r="I154" s="87"/>
      <c r="J154" s="87"/>
      <c r="K154" s="87">
        <v>428.6</v>
      </c>
      <c r="L154" s="87" t="s">
        <v>525</v>
      </c>
      <c r="M154" s="87">
        <v>258</v>
      </c>
      <c r="N154" s="95">
        <f t="shared" si="29"/>
        <v>98.07780320366133</v>
      </c>
      <c r="O154" s="69">
        <f t="shared" si="26"/>
        <v>-8.399999999999977</v>
      </c>
      <c r="P154" s="125"/>
      <c r="Q154" s="70"/>
    </row>
    <row r="155" spans="1:17" s="108" customFormat="1" ht="36">
      <c r="A155" s="96" t="s">
        <v>288</v>
      </c>
      <c r="B155" s="115" t="s">
        <v>39</v>
      </c>
      <c r="C155" s="82">
        <v>0</v>
      </c>
      <c r="D155" s="82">
        <f aca="true" t="shared" si="33" ref="D155:J155">SUM(D156:D158)</f>
        <v>0</v>
      </c>
      <c r="E155" s="82">
        <f t="shared" si="33"/>
        <v>0</v>
      </c>
      <c r="F155" s="82">
        <f t="shared" si="33"/>
        <v>0</v>
      </c>
      <c r="G155" s="82">
        <f t="shared" si="33"/>
        <v>0</v>
      </c>
      <c r="H155" s="82">
        <f t="shared" si="33"/>
        <v>0</v>
      </c>
      <c r="I155" s="82">
        <f t="shared" si="33"/>
        <v>0</v>
      </c>
      <c r="J155" s="82">
        <f t="shared" si="33"/>
        <v>0</v>
      </c>
      <c r="K155" s="82">
        <v>0</v>
      </c>
      <c r="L155" s="82">
        <f>SUM(L156:L158)</f>
        <v>2756.942</v>
      </c>
      <c r="M155" s="82">
        <f>SUM(M156:M158)</f>
        <v>0</v>
      </c>
      <c r="N155" s="83">
        <v>0</v>
      </c>
      <c r="O155" s="76">
        <f t="shared" si="26"/>
        <v>0</v>
      </c>
      <c r="P155" s="124"/>
      <c r="Q155" s="107"/>
    </row>
    <row r="156" spans="1:17" ht="48">
      <c r="A156" s="68" t="s">
        <v>288</v>
      </c>
      <c r="B156" s="86" t="s">
        <v>512</v>
      </c>
      <c r="C156" s="127">
        <v>898.5</v>
      </c>
      <c r="D156" s="128"/>
      <c r="E156" s="101"/>
      <c r="F156" s="95"/>
      <c r="G156" s="87"/>
      <c r="H156" s="87"/>
      <c r="I156" s="87"/>
      <c r="J156" s="87"/>
      <c r="K156" s="101">
        <v>874.9</v>
      </c>
      <c r="L156" s="87">
        <v>2683.942</v>
      </c>
      <c r="M156" s="87" t="s">
        <v>525</v>
      </c>
      <c r="N156" s="95">
        <f t="shared" si="29"/>
        <v>97.3734001112966</v>
      </c>
      <c r="O156" s="69">
        <f t="shared" si="26"/>
        <v>-23.600000000000023</v>
      </c>
      <c r="P156" s="70"/>
      <c r="Q156" s="70"/>
    </row>
    <row r="157" spans="1:17" ht="48">
      <c r="A157" s="68" t="s">
        <v>288</v>
      </c>
      <c r="B157" s="86" t="s">
        <v>513</v>
      </c>
      <c r="C157" s="127">
        <v>48.8</v>
      </c>
      <c r="D157" s="128"/>
      <c r="E157" s="101"/>
      <c r="F157" s="95"/>
      <c r="G157" s="87"/>
      <c r="H157" s="87"/>
      <c r="I157" s="87"/>
      <c r="J157" s="87"/>
      <c r="K157" s="101">
        <v>48.7</v>
      </c>
      <c r="L157" s="87">
        <v>40</v>
      </c>
      <c r="M157" s="87" t="s">
        <v>525</v>
      </c>
      <c r="N157" s="95">
        <f t="shared" si="29"/>
        <v>99.79508196721312</v>
      </c>
      <c r="O157" s="69">
        <f t="shared" si="26"/>
        <v>-0.09999999999999432</v>
      </c>
      <c r="P157" s="70"/>
      <c r="Q157" s="70"/>
    </row>
    <row r="158" spans="1:17" ht="48">
      <c r="A158" s="68" t="s">
        <v>288</v>
      </c>
      <c r="B158" s="86" t="s">
        <v>41</v>
      </c>
      <c r="C158" s="127">
        <v>251.6</v>
      </c>
      <c r="D158" s="128"/>
      <c r="E158" s="101"/>
      <c r="F158" s="95"/>
      <c r="G158" s="87"/>
      <c r="H158" s="87"/>
      <c r="I158" s="87"/>
      <c r="J158" s="87"/>
      <c r="K158" s="101">
        <v>201.6</v>
      </c>
      <c r="L158" s="87">
        <v>33</v>
      </c>
      <c r="M158" s="87" t="s">
        <v>525</v>
      </c>
      <c r="N158" s="95">
        <f t="shared" si="29"/>
        <v>80.12718600953896</v>
      </c>
      <c r="O158" s="69">
        <f t="shared" si="26"/>
        <v>-50</v>
      </c>
      <c r="P158" s="70"/>
      <c r="Q158" s="70"/>
    </row>
    <row r="159" spans="1:17" ht="36">
      <c r="A159" s="68" t="s">
        <v>17</v>
      </c>
      <c r="B159" s="86" t="s">
        <v>18</v>
      </c>
      <c r="C159" s="127">
        <v>100</v>
      </c>
      <c r="D159" s="128"/>
      <c r="E159" s="101"/>
      <c r="F159" s="95"/>
      <c r="G159" s="87"/>
      <c r="H159" s="87"/>
      <c r="I159" s="87"/>
      <c r="J159" s="87"/>
      <c r="K159" s="101">
        <v>100</v>
      </c>
      <c r="L159" s="87"/>
      <c r="M159" s="87"/>
      <c r="N159" s="95">
        <f t="shared" si="29"/>
        <v>100</v>
      </c>
      <c r="O159" s="69"/>
      <c r="P159" s="70"/>
      <c r="Q159" s="70"/>
    </row>
    <row r="160" spans="1:17" ht="36">
      <c r="A160" s="68" t="s">
        <v>19</v>
      </c>
      <c r="B160" s="86" t="s">
        <v>20</v>
      </c>
      <c r="C160" s="127">
        <v>50</v>
      </c>
      <c r="D160" s="128"/>
      <c r="E160" s="101"/>
      <c r="F160" s="95"/>
      <c r="G160" s="87"/>
      <c r="H160" s="87"/>
      <c r="I160" s="87"/>
      <c r="J160" s="87"/>
      <c r="K160" s="101">
        <v>50</v>
      </c>
      <c r="L160" s="87"/>
      <c r="M160" s="87"/>
      <c r="N160" s="95">
        <f t="shared" si="29"/>
        <v>100</v>
      </c>
      <c r="O160" s="69"/>
      <c r="P160" s="70"/>
      <c r="Q160" s="70"/>
    </row>
    <row r="161" spans="1:17" ht="36" hidden="1">
      <c r="A161" s="68" t="s">
        <v>438</v>
      </c>
      <c r="B161" s="86" t="s">
        <v>439</v>
      </c>
      <c r="C161" s="87"/>
      <c r="D161" s="87"/>
      <c r="E161" s="95"/>
      <c r="F161" s="95"/>
      <c r="G161" s="87"/>
      <c r="H161" s="87"/>
      <c r="I161" s="87"/>
      <c r="J161" s="87"/>
      <c r="K161" s="87"/>
      <c r="L161" s="87">
        <v>41</v>
      </c>
      <c r="M161" s="87" t="s">
        <v>525</v>
      </c>
      <c r="N161" s="95" t="e">
        <f>SUM(K161/C161*100)</f>
        <v>#DIV/0!</v>
      </c>
      <c r="O161" s="69">
        <f>SUM(K161-C161)</f>
        <v>0</v>
      </c>
      <c r="P161" s="70"/>
      <c r="Q161" s="70"/>
    </row>
    <row r="162" spans="1:17" ht="24">
      <c r="A162" s="68" t="s">
        <v>440</v>
      </c>
      <c r="B162" s="86" t="s">
        <v>21</v>
      </c>
      <c r="C162" s="87">
        <v>0</v>
      </c>
      <c r="D162" s="87"/>
      <c r="E162" s="95"/>
      <c r="F162" s="95"/>
      <c r="G162" s="87"/>
      <c r="H162" s="87"/>
      <c r="I162" s="87"/>
      <c r="J162" s="87"/>
      <c r="K162" s="87">
        <v>600</v>
      </c>
      <c r="L162" s="87"/>
      <c r="M162" s="87"/>
      <c r="N162" s="95">
        <v>0</v>
      </c>
      <c r="O162" s="69">
        <f>SUM(K162-C162)</f>
        <v>600</v>
      </c>
      <c r="P162" s="70"/>
      <c r="Q162" s="70"/>
    </row>
    <row r="163" spans="1:17" ht="36" hidden="1">
      <c r="A163" s="68" t="s">
        <v>48</v>
      </c>
      <c r="B163" s="86" t="s">
        <v>441</v>
      </c>
      <c r="C163" s="87"/>
      <c r="D163" s="87"/>
      <c r="E163" s="95"/>
      <c r="F163" s="95"/>
      <c r="G163" s="87"/>
      <c r="H163" s="87"/>
      <c r="I163" s="87"/>
      <c r="J163" s="87"/>
      <c r="K163" s="87"/>
      <c r="L163" s="87">
        <v>41</v>
      </c>
      <c r="M163" s="87" t="s">
        <v>525</v>
      </c>
      <c r="N163" s="95" t="e">
        <f t="shared" si="29"/>
        <v>#DIV/0!</v>
      </c>
      <c r="O163" s="69">
        <f t="shared" si="26"/>
        <v>0</v>
      </c>
      <c r="P163" s="70"/>
      <c r="Q163" s="70"/>
    </row>
    <row r="164" spans="1:17" ht="36" hidden="1">
      <c r="A164" s="68"/>
      <c r="B164" s="86" t="s">
        <v>53</v>
      </c>
      <c r="C164" s="98"/>
      <c r="D164" s="87"/>
      <c r="E164" s="95"/>
      <c r="F164" s="95"/>
      <c r="G164" s="87">
        <f>SUM(C164-D164-E164-F164)</f>
        <v>0</v>
      </c>
      <c r="H164" s="87">
        <f>SUM(D164:F164)</f>
        <v>0</v>
      </c>
      <c r="I164" s="87"/>
      <c r="J164" s="87"/>
      <c r="K164" s="98"/>
      <c r="L164" s="87"/>
      <c r="M164" s="87"/>
      <c r="N164" s="83" t="e">
        <f t="shared" si="29"/>
        <v>#DIV/0!</v>
      </c>
      <c r="O164" s="99">
        <f t="shared" si="26"/>
        <v>0</v>
      </c>
      <c r="P164" s="70"/>
      <c r="Q164" s="70"/>
    </row>
    <row r="165" spans="1:17" s="108" customFormat="1" ht="12">
      <c r="A165" s="80" t="s">
        <v>208</v>
      </c>
      <c r="B165" s="81" t="s">
        <v>257</v>
      </c>
      <c r="C165" s="82">
        <f>SUM(C166:C168)</f>
        <v>7223.5</v>
      </c>
      <c r="D165" s="82">
        <f aca="true" t="shared" si="34" ref="D165:K165">SUM(D166:D168)</f>
        <v>0</v>
      </c>
      <c r="E165" s="82">
        <f t="shared" si="34"/>
        <v>0</v>
      </c>
      <c r="F165" s="82">
        <f t="shared" si="34"/>
        <v>0</v>
      </c>
      <c r="G165" s="82">
        <f t="shared" si="34"/>
        <v>0</v>
      </c>
      <c r="H165" s="82">
        <f t="shared" si="34"/>
        <v>0</v>
      </c>
      <c r="I165" s="82">
        <f t="shared" si="34"/>
        <v>0</v>
      </c>
      <c r="J165" s="82">
        <f t="shared" si="34"/>
        <v>0</v>
      </c>
      <c r="K165" s="82">
        <f t="shared" si="34"/>
        <v>2368.1</v>
      </c>
      <c r="L165" s="82">
        <f>SUM(L166:L175)</f>
        <v>2729.4</v>
      </c>
      <c r="M165" s="82">
        <f>SUM(M166:M175)</f>
        <v>60.8</v>
      </c>
      <c r="N165" s="83">
        <f t="shared" si="29"/>
        <v>32.78327680487298</v>
      </c>
      <c r="O165" s="76">
        <f t="shared" si="26"/>
        <v>-4855.4</v>
      </c>
      <c r="P165" s="107"/>
      <c r="Q165" s="107"/>
    </row>
    <row r="166" spans="1:17" s="108" customFormat="1" ht="12">
      <c r="A166" s="68" t="s">
        <v>208</v>
      </c>
      <c r="B166" s="86" t="s">
        <v>257</v>
      </c>
      <c r="C166" s="87">
        <v>5920.3</v>
      </c>
      <c r="D166" s="87"/>
      <c r="E166" s="95"/>
      <c r="F166" s="95"/>
      <c r="G166" s="87"/>
      <c r="H166" s="87"/>
      <c r="I166" s="87"/>
      <c r="J166" s="87"/>
      <c r="K166" s="87">
        <v>1458.8</v>
      </c>
      <c r="L166" s="82">
        <v>2729.4</v>
      </c>
      <c r="M166" s="82" t="s">
        <v>525</v>
      </c>
      <c r="N166" s="95">
        <f t="shared" si="29"/>
        <v>24.640643210648108</v>
      </c>
      <c r="O166" s="69">
        <f t="shared" si="26"/>
        <v>-4461.5</v>
      </c>
      <c r="P166" s="107"/>
      <c r="Q166" s="107"/>
    </row>
    <row r="167" spans="1:17" s="108" customFormat="1" ht="12">
      <c r="A167" s="68" t="s">
        <v>26</v>
      </c>
      <c r="B167" s="86" t="s">
        <v>445</v>
      </c>
      <c r="C167" s="87">
        <v>453.2</v>
      </c>
      <c r="D167" s="87"/>
      <c r="E167" s="95"/>
      <c r="F167" s="95"/>
      <c r="G167" s="87"/>
      <c r="H167" s="87"/>
      <c r="I167" s="87"/>
      <c r="J167" s="87"/>
      <c r="K167" s="87">
        <v>438.1</v>
      </c>
      <c r="L167" s="82" t="s">
        <v>525</v>
      </c>
      <c r="M167" s="82">
        <v>30.4</v>
      </c>
      <c r="N167" s="95">
        <f>SUM(K167/C167*100)</f>
        <v>96.66813768755517</v>
      </c>
      <c r="O167" s="69">
        <f>SUM(K167-C167)</f>
        <v>-15.099999999999966</v>
      </c>
      <c r="P167" s="107"/>
      <c r="Q167" s="107"/>
    </row>
    <row r="168" spans="1:17" s="108" customFormat="1" ht="12">
      <c r="A168" s="68" t="s">
        <v>444</v>
      </c>
      <c r="B168" s="86" t="s">
        <v>446</v>
      </c>
      <c r="C168" s="87">
        <v>850</v>
      </c>
      <c r="D168" s="87"/>
      <c r="E168" s="95"/>
      <c r="F168" s="95"/>
      <c r="G168" s="87"/>
      <c r="H168" s="87"/>
      <c r="I168" s="87"/>
      <c r="J168" s="87"/>
      <c r="K168" s="87">
        <v>471.2</v>
      </c>
      <c r="L168" s="82" t="s">
        <v>525</v>
      </c>
      <c r="M168" s="82">
        <v>30.4</v>
      </c>
      <c r="N168" s="95">
        <f>SUM(K168/C168*100)</f>
        <v>55.43529411764706</v>
      </c>
      <c r="O168" s="69">
        <f>SUM(K168-C168)</f>
        <v>-378.8</v>
      </c>
      <c r="P168" s="107"/>
      <c r="Q168" s="107"/>
    </row>
    <row r="169" spans="1:17" s="108" customFormat="1" ht="48" hidden="1">
      <c r="A169" s="80" t="s">
        <v>443</v>
      </c>
      <c r="B169" s="81" t="s">
        <v>442</v>
      </c>
      <c r="C169" s="82">
        <f>SUM(C170)</f>
        <v>0</v>
      </c>
      <c r="D169" s="82">
        <f aca="true" t="shared" si="35" ref="D169:K169">SUM(D170)</f>
        <v>0</v>
      </c>
      <c r="E169" s="82">
        <f t="shared" si="35"/>
        <v>0</v>
      </c>
      <c r="F169" s="82">
        <f t="shared" si="35"/>
        <v>0</v>
      </c>
      <c r="G169" s="82">
        <f t="shared" si="35"/>
        <v>0</v>
      </c>
      <c r="H169" s="82">
        <f t="shared" si="35"/>
        <v>0</v>
      </c>
      <c r="I169" s="82">
        <f t="shared" si="35"/>
        <v>0</v>
      </c>
      <c r="J169" s="82">
        <f t="shared" si="35"/>
        <v>0</v>
      </c>
      <c r="K169" s="82">
        <f t="shared" si="35"/>
        <v>0</v>
      </c>
      <c r="L169" s="82"/>
      <c r="M169" s="82"/>
      <c r="N169" s="83" t="e">
        <f>SUM(K169/C169*100)</f>
        <v>#DIV/0!</v>
      </c>
      <c r="O169" s="69"/>
      <c r="P169" s="107"/>
      <c r="Q169" s="107"/>
    </row>
    <row r="170" spans="1:17" s="108" customFormat="1" ht="48" hidden="1">
      <c r="A170" s="68" t="s">
        <v>460</v>
      </c>
      <c r="B170" s="86" t="s">
        <v>459</v>
      </c>
      <c r="C170" s="87"/>
      <c r="D170" s="87"/>
      <c r="E170" s="95"/>
      <c r="F170" s="95"/>
      <c r="G170" s="87"/>
      <c r="H170" s="87"/>
      <c r="I170" s="87"/>
      <c r="J170" s="87"/>
      <c r="K170" s="87"/>
      <c r="L170" s="82"/>
      <c r="M170" s="82"/>
      <c r="N170" s="95" t="e">
        <f>SUM(K170/C170*100)</f>
        <v>#DIV/0!</v>
      </c>
      <c r="O170" s="69"/>
      <c r="P170" s="107"/>
      <c r="Q170" s="107"/>
    </row>
    <row r="171" spans="1:17" s="108" customFormat="1" ht="48">
      <c r="A171" s="80" t="s">
        <v>462</v>
      </c>
      <c r="B171" s="81" t="s">
        <v>461</v>
      </c>
      <c r="C171" s="82">
        <f>SUM(C172)</f>
        <v>119</v>
      </c>
      <c r="D171" s="82">
        <f aca="true" t="shared" si="36" ref="D171:J171">SUM(D172)</f>
        <v>0</v>
      </c>
      <c r="E171" s="82">
        <f t="shared" si="36"/>
        <v>0</v>
      </c>
      <c r="F171" s="82">
        <f t="shared" si="36"/>
        <v>0</v>
      </c>
      <c r="G171" s="82">
        <f t="shared" si="36"/>
        <v>0</v>
      </c>
      <c r="H171" s="82">
        <f t="shared" si="36"/>
        <v>0</v>
      </c>
      <c r="I171" s="82">
        <f t="shared" si="36"/>
        <v>0</v>
      </c>
      <c r="J171" s="82">
        <f t="shared" si="36"/>
        <v>0</v>
      </c>
      <c r="K171" s="82">
        <v>0</v>
      </c>
      <c r="L171" s="82"/>
      <c r="M171" s="82"/>
      <c r="N171" s="95">
        <v>0</v>
      </c>
      <c r="O171" s="69"/>
      <c r="P171" s="107"/>
      <c r="Q171" s="107"/>
    </row>
    <row r="172" spans="1:17" s="108" customFormat="1" ht="24">
      <c r="A172" s="68" t="s">
        <v>463</v>
      </c>
      <c r="B172" s="86" t="s">
        <v>447</v>
      </c>
      <c r="C172" s="87">
        <v>119</v>
      </c>
      <c r="D172" s="87"/>
      <c r="E172" s="95"/>
      <c r="F172" s="95"/>
      <c r="G172" s="87"/>
      <c r="H172" s="87"/>
      <c r="I172" s="87"/>
      <c r="J172" s="87"/>
      <c r="K172" s="87">
        <v>0</v>
      </c>
      <c r="L172" s="82"/>
      <c r="M172" s="82"/>
      <c r="N172" s="95">
        <f>SUM(K172/C172*100)</f>
        <v>0</v>
      </c>
      <c r="O172" s="69"/>
      <c r="P172" s="107"/>
      <c r="Q172" s="107"/>
    </row>
    <row r="173" spans="1:17" s="108" customFormat="1" ht="24">
      <c r="A173" s="80" t="s">
        <v>295</v>
      </c>
      <c r="B173" s="81" t="s">
        <v>289</v>
      </c>
      <c r="C173" s="82">
        <f>SUM(C174:C175)</f>
        <v>-100</v>
      </c>
      <c r="D173" s="82">
        <f aca="true" t="shared" si="37" ref="D173:K173">SUM(D174:D175)</f>
        <v>0</v>
      </c>
      <c r="E173" s="82">
        <f t="shared" si="37"/>
        <v>0</v>
      </c>
      <c r="F173" s="82">
        <f t="shared" si="37"/>
        <v>0</v>
      </c>
      <c r="G173" s="82">
        <f t="shared" si="37"/>
        <v>0</v>
      </c>
      <c r="H173" s="82">
        <f t="shared" si="37"/>
        <v>0</v>
      </c>
      <c r="I173" s="82">
        <f t="shared" si="37"/>
        <v>0</v>
      </c>
      <c r="J173" s="82">
        <f t="shared" si="37"/>
        <v>0</v>
      </c>
      <c r="K173" s="82">
        <f t="shared" si="37"/>
        <v>-10252.9</v>
      </c>
      <c r="L173" s="82"/>
      <c r="M173" s="82"/>
      <c r="N173" s="83">
        <v>0</v>
      </c>
      <c r="O173" s="76">
        <f>SUM(K173-C173)</f>
        <v>-10152.9</v>
      </c>
      <c r="P173" s="107"/>
      <c r="Q173" s="107"/>
    </row>
    <row r="174" spans="1:17" s="108" customFormat="1" ht="24">
      <c r="A174" s="68" t="s">
        <v>296</v>
      </c>
      <c r="B174" s="86" t="s">
        <v>298</v>
      </c>
      <c r="C174" s="87">
        <v>-100</v>
      </c>
      <c r="D174" s="87"/>
      <c r="E174" s="95"/>
      <c r="F174" s="95"/>
      <c r="G174" s="87"/>
      <c r="H174" s="87"/>
      <c r="I174" s="87"/>
      <c r="J174" s="87"/>
      <c r="K174" s="87">
        <v>-10252.9</v>
      </c>
      <c r="L174" s="82"/>
      <c r="M174" s="82"/>
      <c r="N174" s="95">
        <v>0</v>
      </c>
      <c r="O174" s="69">
        <f>SUM(K174-C174)</f>
        <v>-10152.9</v>
      </c>
      <c r="P174" s="107"/>
      <c r="Q174" s="107"/>
    </row>
    <row r="175" spans="1:17" s="108" customFormat="1" ht="24" hidden="1">
      <c r="A175" s="68" t="s">
        <v>299</v>
      </c>
      <c r="B175" s="86" t="s">
        <v>300</v>
      </c>
      <c r="C175" s="82"/>
      <c r="D175" s="82"/>
      <c r="E175" s="83"/>
      <c r="F175" s="83"/>
      <c r="G175" s="82"/>
      <c r="H175" s="87"/>
      <c r="I175" s="82"/>
      <c r="J175" s="87"/>
      <c r="K175" s="82"/>
      <c r="L175" s="82"/>
      <c r="M175" s="82"/>
      <c r="N175" s="95">
        <v>0</v>
      </c>
      <c r="O175" s="69">
        <f>SUM(K175-C175)</f>
        <v>0</v>
      </c>
      <c r="P175" s="107"/>
      <c r="Q175" s="107"/>
    </row>
    <row r="176" spans="1:17" s="108" customFormat="1" ht="15">
      <c r="A176" s="72"/>
      <c r="B176" s="129" t="s">
        <v>282</v>
      </c>
      <c r="C176" s="74">
        <f aca="true" t="shared" si="38" ref="C176:M176">SUM(C9,C98)</f>
        <v>837555</v>
      </c>
      <c r="D176" s="74">
        <f t="shared" si="38"/>
        <v>55.3</v>
      </c>
      <c r="E176" s="74">
        <f t="shared" si="38"/>
        <v>55.2</v>
      </c>
      <c r="F176" s="74">
        <f t="shared" si="38"/>
        <v>55.3</v>
      </c>
      <c r="G176" s="74">
        <f t="shared" si="38"/>
        <v>32410</v>
      </c>
      <c r="H176" s="74">
        <f t="shared" si="38"/>
        <v>165.8</v>
      </c>
      <c r="I176" s="74">
        <f t="shared" si="38"/>
        <v>221</v>
      </c>
      <c r="J176" s="74">
        <f t="shared" si="38"/>
        <v>0</v>
      </c>
      <c r="K176" s="74">
        <f t="shared" si="38"/>
        <v>763922.49</v>
      </c>
      <c r="L176" s="74" t="e">
        <f t="shared" si="38"/>
        <v>#REF!</v>
      </c>
      <c r="M176" s="74" t="e">
        <f t="shared" si="38"/>
        <v>#REF!</v>
      </c>
      <c r="N176" s="75">
        <f t="shared" si="29"/>
        <v>91.20863585077996</v>
      </c>
      <c r="O176" s="112">
        <f t="shared" si="26"/>
        <v>-73632.51000000001</v>
      </c>
      <c r="P176" s="77"/>
      <c r="Q176" s="78"/>
    </row>
    <row r="177" spans="1:17" s="114" customFormat="1" ht="0.75" customHeight="1" hidden="1">
      <c r="A177" s="80" t="s">
        <v>209</v>
      </c>
      <c r="B177" s="81" t="s">
        <v>57</v>
      </c>
      <c r="C177" s="82">
        <f>SUM(C178:C181)</f>
        <v>0</v>
      </c>
      <c r="D177" s="82">
        <f aca="true" t="shared" si="39" ref="D177:K177">SUM(D178:D181)</f>
        <v>0</v>
      </c>
      <c r="E177" s="82">
        <f t="shared" si="39"/>
        <v>0</v>
      </c>
      <c r="F177" s="82">
        <f t="shared" si="39"/>
        <v>0</v>
      </c>
      <c r="G177" s="82">
        <f t="shared" si="39"/>
        <v>0</v>
      </c>
      <c r="H177" s="82">
        <f t="shared" si="39"/>
        <v>0</v>
      </c>
      <c r="I177" s="82">
        <f>SUM(I178:I181)</f>
        <v>0</v>
      </c>
      <c r="J177" s="82">
        <f>SUM(J178:J181)</f>
        <v>0</v>
      </c>
      <c r="K177" s="82">
        <f t="shared" si="39"/>
        <v>0</v>
      </c>
      <c r="L177" s="82">
        <f>SUM(L178:L181)</f>
        <v>100076.233</v>
      </c>
      <c r="M177" s="82">
        <f>SUM(M178:M181)</f>
        <v>1190.3</v>
      </c>
      <c r="N177" s="130" t="e">
        <f t="shared" si="29"/>
        <v>#DIV/0!</v>
      </c>
      <c r="O177" s="99">
        <f t="shared" si="26"/>
        <v>0</v>
      </c>
      <c r="P177" s="77"/>
      <c r="Q177" s="78"/>
    </row>
    <row r="178" spans="1:17" s="108" customFormat="1" ht="25.5" hidden="1">
      <c r="A178" s="68" t="s">
        <v>27</v>
      </c>
      <c r="B178" s="131" t="s">
        <v>242</v>
      </c>
      <c r="C178" s="98"/>
      <c r="D178" s="87"/>
      <c r="E178" s="95"/>
      <c r="F178" s="95"/>
      <c r="G178" s="87"/>
      <c r="H178" s="87"/>
      <c r="I178" s="87"/>
      <c r="J178" s="87"/>
      <c r="K178" s="82"/>
      <c r="L178" s="97">
        <v>12096.033</v>
      </c>
      <c r="M178" s="97" t="s">
        <v>525</v>
      </c>
      <c r="N178" s="132" t="e">
        <f t="shared" si="29"/>
        <v>#DIV/0!</v>
      </c>
      <c r="O178" s="99">
        <f t="shared" si="26"/>
        <v>0</v>
      </c>
      <c r="P178" s="133"/>
      <c r="Q178" s="134"/>
    </row>
    <row r="179" spans="1:17" s="108" customFormat="1" ht="25.5" hidden="1">
      <c r="A179" s="68" t="s">
        <v>28</v>
      </c>
      <c r="B179" s="131" t="s">
        <v>487</v>
      </c>
      <c r="C179" s="98"/>
      <c r="D179" s="87"/>
      <c r="E179" s="95"/>
      <c r="F179" s="95"/>
      <c r="G179" s="87"/>
      <c r="H179" s="87"/>
      <c r="I179" s="87"/>
      <c r="J179" s="87"/>
      <c r="K179" s="82"/>
      <c r="L179" s="97" t="s">
        <v>525</v>
      </c>
      <c r="M179" s="97">
        <v>615.9</v>
      </c>
      <c r="N179" s="132" t="e">
        <f t="shared" si="29"/>
        <v>#DIV/0!</v>
      </c>
      <c r="O179" s="99">
        <f t="shared" si="26"/>
        <v>0</v>
      </c>
      <c r="P179" s="133"/>
      <c r="Q179" s="134"/>
    </row>
    <row r="180" spans="1:17" s="108" customFormat="1" ht="25.5" hidden="1">
      <c r="A180" s="68" t="s">
        <v>29</v>
      </c>
      <c r="B180" s="131" t="s">
        <v>55</v>
      </c>
      <c r="C180" s="98"/>
      <c r="D180" s="87"/>
      <c r="E180" s="95"/>
      <c r="F180" s="95"/>
      <c r="G180" s="87"/>
      <c r="H180" s="87"/>
      <c r="I180" s="87"/>
      <c r="J180" s="87"/>
      <c r="K180" s="82"/>
      <c r="L180" s="97">
        <v>87980.2</v>
      </c>
      <c r="M180" s="97" t="s">
        <v>525</v>
      </c>
      <c r="N180" s="132" t="e">
        <f t="shared" si="29"/>
        <v>#DIV/0!</v>
      </c>
      <c r="O180" s="99">
        <f t="shared" si="26"/>
        <v>0</v>
      </c>
      <c r="P180" s="135"/>
      <c r="Q180" s="134"/>
    </row>
    <row r="181" spans="1:17" s="108" customFormat="1" ht="25.5" hidden="1">
      <c r="A181" s="68" t="s">
        <v>30</v>
      </c>
      <c r="B181" s="131" t="s">
        <v>54</v>
      </c>
      <c r="C181" s="98"/>
      <c r="D181" s="87"/>
      <c r="E181" s="95"/>
      <c r="F181" s="95"/>
      <c r="G181" s="87"/>
      <c r="H181" s="87"/>
      <c r="I181" s="87"/>
      <c r="J181" s="87"/>
      <c r="K181" s="82"/>
      <c r="L181" s="97" t="s">
        <v>525</v>
      </c>
      <c r="M181" s="97">
        <v>574.4</v>
      </c>
      <c r="N181" s="132" t="e">
        <f t="shared" si="29"/>
        <v>#DIV/0!</v>
      </c>
      <c r="O181" s="99">
        <f t="shared" si="26"/>
        <v>0</v>
      </c>
      <c r="P181" s="135"/>
      <c r="Q181" s="134"/>
    </row>
    <row r="182" spans="1:17" s="114" customFormat="1" ht="24.75" customHeight="1" hidden="1">
      <c r="A182" s="72"/>
      <c r="B182" s="136" t="s">
        <v>56</v>
      </c>
      <c r="C182" s="137"/>
      <c r="D182" s="137"/>
      <c r="E182" s="137"/>
      <c r="F182" s="137"/>
      <c r="G182" s="137"/>
      <c r="H182" s="137"/>
      <c r="I182" s="137"/>
      <c r="J182" s="137"/>
      <c r="K182" s="137"/>
      <c r="L182" s="137" t="e">
        <f>SUM(L176:L177)</f>
        <v>#REF!</v>
      </c>
      <c r="M182" s="137" t="e">
        <f>SUM(M176:M177)</f>
        <v>#REF!</v>
      </c>
      <c r="N182" s="138" t="e">
        <f t="shared" si="29"/>
        <v>#DIV/0!</v>
      </c>
      <c r="O182" s="99">
        <f t="shared" si="26"/>
        <v>0</v>
      </c>
      <c r="P182" s="77"/>
      <c r="Q182" s="78"/>
    </row>
    <row r="183" spans="1:14" ht="15">
      <c r="A183" s="139"/>
      <c r="B183" s="140" t="s">
        <v>312</v>
      </c>
      <c r="C183" s="141"/>
      <c r="H183" s="142"/>
      <c r="J183" s="142"/>
      <c r="K183" s="141"/>
      <c r="L183" s="142"/>
      <c r="M183" s="142"/>
      <c r="N183" s="141"/>
    </row>
    <row r="184" spans="1:14" ht="12">
      <c r="A184" s="146" t="s">
        <v>313</v>
      </c>
      <c r="B184" s="147" t="s">
        <v>314</v>
      </c>
      <c r="C184" s="148">
        <f>SUM(C186:C193)</f>
        <v>141189.09999999998</v>
      </c>
      <c r="D184" s="148">
        <f aca="true" t="shared" si="40" ref="D184:K184">SUM(D186:D193)</f>
        <v>0</v>
      </c>
      <c r="E184" s="148">
        <f t="shared" si="40"/>
        <v>0</v>
      </c>
      <c r="F184" s="148">
        <f t="shared" si="40"/>
        <v>0</v>
      </c>
      <c r="G184" s="148">
        <f t="shared" si="40"/>
        <v>0</v>
      </c>
      <c r="H184" s="148">
        <f t="shared" si="40"/>
        <v>0</v>
      </c>
      <c r="I184" s="148">
        <f t="shared" si="40"/>
        <v>0</v>
      </c>
      <c r="J184" s="148">
        <f t="shared" si="40"/>
        <v>0</v>
      </c>
      <c r="K184" s="148">
        <f t="shared" si="40"/>
        <v>132535.3</v>
      </c>
      <c r="L184" s="149"/>
      <c r="M184" s="149"/>
      <c r="N184" s="148">
        <f>SUM(K184/C184*100)</f>
        <v>93.87077331040427</v>
      </c>
    </row>
    <row r="185" spans="1:14" ht="12">
      <c r="A185" s="150"/>
      <c r="B185" s="151" t="s">
        <v>315</v>
      </c>
      <c r="C185" s="152"/>
      <c r="D185" s="153"/>
      <c r="E185" s="154"/>
      <c r="F185" s="154"/>
      <c r="G185" s="154"/>
      <c r="H185" s="155"/>
      <c r="I185" s="153"/>
      <c r="J185" s="155"/>
      <c r="K185" s="152"/>
      <c r="L185" s="155"/>
      <c r="M185" s="155"/>
      <c r="N185" s="152"/>
    </row>
    <row r="186" spans="1:14" ht="24">
      <c r="A186" s="156" t="s">
        <v>316</v>
      </c>
      <c r="B186" s="157" t="s">
        <v>317</v>
      </c>
      <c r="C186" s="102">
        <v>6570.6</v>
      </c>
      <c r="D186" s="153"/>
      <c r="E186" s="154"/>
      <c r="F186" s="154"/>
      <c r="G186" s="154"/>
      <c r="H186" s="155"/>
      <c r="I186" s="153"/>
      <c r="J186" s="155"/>
      <c r="K186" s="101">
        <v>6289.9</v>
      </c>
      <c r="L186" s="155"/>
      <c r="M186" s="155"/>
      <c r="N186" s="158">
        <f aca="true" t="shared" si="41" ref="N186:N194">SUM(K186/C186*100)</f>
        <v>95.72793960977687</v>
      </c>
    </row>
    <row r="187" spans="1:14" ht="24">
      <c r="A187" s="156" t="s">
        <v>260</v>
      </c>
      <c r="B187" s="157" t="s">
        <v>262</v>
      </c>
      <c r="C187" s="102">
        <v>874.3</v>
      </c>
      <c r="D187" s="153"/>
      <c r="E187" s="154"/>
      <c r="F187" s="154"/>
      <c r="G187" s="154"/>
      <c r="H187" s="155"/>
      <c r="I187" s="153"/>
      <c r="J187" s="155"/>
      <c r="K187" s="101">
        <v>804.1</v>
      </c>
      <c r="L187" s="155"/>
      <c r="M187" s="155"/>
      <c r="N187" s="158">
        <f t="shared" si="41"/>
        <v>91.97071943268902</v>
      </c>
    </row>
    <row r="188" spans="1:14" ht="36">
      <c r="A188" s="156" t="s">
        <v>318</v>
      </c>
      <c r="B188" s="157" t="s">
        <v>319</v>
      </c>
      <c r="C188" s="102">
        <v>93461.2</v>
      </c>
      <c r="D188" s="153"/>
      <c r="E188" s="154"/>
      <c r="F188" s="154"/>
      <c r="G188" s="154"/>
      <c r="H188" s="155"/>
      <c r="I188" s="153"/>
      <c r="J188" s="155"/>
      <c r="K188" s="102">
        <v>89368.2</v>
      </c>
      <c r="L188" s="155"/>
      <c r="M188" s="155"/>
      <c r="N188" s="158">
        <f t="shared" si="41"/>
        <v>95.62064257681261</v>
      </c>
    </row>
    <row r="189" spans="1:14" ht="12" hidden="1">
      <c r="A189" s="156" t="s">
        <v>320</v>
      </c>
      <c r="B189" s="157" t="s">
        <v>321</v>
      </c>
      <c r="C189" s="102"/>
      <c r="D189" s="153"/>
      <c r="E189" s="154"/>
      <c r="F189" s="154"/>
      <c r="G189" s="154"/>
      <c r="H189" s="155"/>
      <c r="I189" s="153"/>
      <c r="J189" s="155"/>
      <c r="K189" s="102"/>
      <c r="L189" s="155"/>
      <c r="M189" s="155"/>
      <c r="N189" s="158" t="e">
        <f t="shared" si="41"/>
        <v>#DIV/0!</v>
      </c>
    </row>
    <row r="190" spans="1:14" ht="24">
      <c r="A190" s="156" t="s">
        <v>322</v>
      </c>
      <c r="B190" s="157" t="s">
        <v>323</v>
      </c>
      <c r="C190" s="102">
        <v>15616.6</v>
      </c>
      <c r="D190" s="153"/>
      <c r="E190" s="154"/>
      <c r="F190" s="154"/>
      <c r="G190" s="154"/>
      <c r="H190" s="155"/>
      <c r="I190" s="153"/>
      <c r="J190" s="155"/>
      <c r="K190" s="102">
        <v>14885.9</v>
      </c>
      <c r="L190" s="155"/>
      <c r="M190" s="155"/>
      <c r="N190" s="158">
        <f t="shared" si="41"/>
        <v>95.32100457205793</v>
      </c>
    </row>
    <row r="191" spans="1:14" ht="12" hidden="1">
      <c r="A191" s="156" t="s">
        <v>501</v>
      </c>
      <c r="B191" s="157" t="s">
        <v>502</v>
      </c>
      <c r="C191" s="102"/>
      <c r="D191" s="153"/>
      <c r="E191" s="154"/>
      <c r="F191" s="154"/>
      <c r="G191" s="154"/>
      <c r="H191" s="155"/>
      <c r="I191" s="153"/>
      <c r="J191" s="155"/>
      <c r="K191" s="102"/>
      <c r="L191" s="155"/>
      <c r="M191" s="155"/>
      <c r="N191" s="158" t="e">
        <f t="shared" si="41"/>
        <v>#DIV/0!</v>
      </c>
    </row>
    <row r="192" spans="1:14" ht="12">
      <c r="A192" s="156" t="s">
        <v>324</v>
      </c>
      <c r="B192" s="157" t="s">
        <v>325</v>
      </c>
      <c r="C192" s="102">
        <v>122.9</v>
      </c>
      <c r="D192" s="153"/>
      <c r="E192" s="154"/>
      <c r="F192" s="154"/>
      <c r="G192" s="154"/>
      <c r="H192" s="155"/>
      <c r="I192" s="153"/>
      <c r="J192" s="155"/>
      <c r="K192" s="102">
        <v>0</v>
      </c>
      <c r="L192" s="155"/>
      <c r="M192" s="155"/>
      <c r="N192" s="158">
        <f t="shared" si="41"/>
        <v>0</v>
      </c>
    </row>
    <row r="193" spans="1:14" ht="12">
      <c r="A193" s="156" t="s">
        <v>326</v>
      </c>
      <c r="B193" s="157" t="s">
        <v>327</v>
      </c>
      <c r="C193" s="102">
        <v>24543.5</v>
      </c>
      <c r="D193" s="153"/>
      <c r="E193" s="154"/>
      <c r="F193" s="154"/>
      <c r="G193" s="154"/>
      <c r="H193" s="155"/>
      <c r="I193" s="153"/>
      <c r="J193" s="155"/>
      <c r="K193" s="102">
        <v>21187.2</v>
      </c>
      <c r="L193" s="155"/>
      <c r="M193" s="155"/>
      <c r="N193" s="158">
        <f t="shared" si="41"/>
        <v>86.32509625766497</v>
      </c>
    </row>
    <row r="194" spans="1:14" ht="12">
      <c r="A194" s="146" t="s">
        <v>328</v>
      </c>
      <c r="B194" s="147" t="s">
        <v>329</v>
      </c>
      <c r="C194" s="148">
        <f>SUM(C196:C197)</f>
        <v>1328</v>
      </c>
      <c r="D194" s="159"/>
      <c r="E194" s="160"/>
      <c r="F194" s="160"/>
      <c r="G194" s="160"/>
      <c r="H194" s="149"/>
      <c r="I194" s="159"/>
      <c r="J194" s="149"/>
      <c r="K194" s="148">
        <f>SUM(K196:K197)</f>
        <v>912.5</v>
      </c>
      <c r="L194" s="149"/>
      <c r="M194" s="149"/>
      <c r="N194" s="148">
        <f t="shared" si="41"/>
        <v>68.71234939759037</v>
      </c>
    </row>
    <row r="195" spans="1:14" ht="12">
      <c r="A195" s="161"/>
      <c r="B195" s="151" t="s">
        <v>315</v>
      </c>
      <c r="C195" s="162"/>
      <c r="D195" s="153"/>
      <c r="E195" s="154"/>
      <c r="F195" s="154"/>
      <c r="G195" s="154"/>
      <c r="H195" s="155"/>
      <c r="I195" s="153"/>
      <c r="J195" s="155"/>
      <c r="K195" s="163"/>
      <c r="L195" s="155"/>
      <c r="M195" s="155"/>
      <c r="N195" s="152"/>
    </row>
    <row r="196" spans="1:14" ht="12">
      <c r="A196" s="164" t="s">
        <v>330</v>
      </c>
      <c r="B196" s="151" t="s">
        <v>331</v>
      </c>
      <c r="C196" s="162">
        <v>1328</v>
      </c>
      <c r="D196" s="153"/>
      <c r="E196" s="154"/>
      <c r="F196" s="154"/>
      <c r="G196" s="154"/>
      <c r="H196" s="155"/>
      <c r="I196" s="153"/>
      <c r="J196" s="155"/>
      <c r="K196" s="163">
        <v>912.5</v>
      </c>
      <c r="L196" s="155"/>
      <c r="M196" s="155"/>
      <c r="N196" s="158">
        <f>SUM(K196/C196*100)</f>
        <v>68.71234939759037</v>
      </c>
    </row>
    <row r="197" spans="1:14" ht="12" hidden="1">
      <c r="A197" s="156" t="s">
        <v>332</v>
      </c>
      <c r="B197" s="157" t="s">
        <v>333</v>
      </c>
      <c r="C197" s="102"/>
      <c r="D197" s="153"/>
      <c r="E197" s="154"/>
      <c r="F197" s="154"/>
      <c r="G197" s="154"/>
      <c r="H197" s="155"/>
      <c r="I197" s="153"/>
      <c r="J197" s="155"/>
      <c r="K197" s="102"/>
      <c r="L197" s="155"/>
      <c r="M197" s="155"/>
      <c r="N197" s="158" t="e">
        <f>SUM(K197/C197*100)</f>
        <v>#DIV/0!</v>
      </c>
    </row>
    <row r="198" spans="1:14" ht="12">
      <c r="A198" s="146" t="s">
        <v>334</v>
      </c>
      <c r="B198" s="147" t="s">
        <v>335</v>
      </c>
      <c r="C198" s="148">
        <f>SUM(C200:C202)</f>
        <v>3971.7</v>
      </c>
      <c r="D198" s="159"/>
      <c r="E198" s="160"/>
      <c r="F198" s="160"/>
      <c r="G198" s="160"/>
      <c r="H198" s="149"/>
      <c r="I198" s="159"/>
      <c r="J198" s="149"/>
      <c r="K198" s="148">
        <f>SUM(K200:K202)</f>
        <v>3736.7</v>
      </c>
      <c r="L198" s="149"/>
      <c r="M198" s="149"/>
      <c r="N198" s="148">
        <f>SUM(K198/C198*100)</f>
        <v>94.0831382027847</v>
      </c>
    </row>
    <row r="199" spans="1:14" ht="12">
      <c r="A199" s="161"/>
      <c r="B199" s="151" t="s">
        <v>315</v>
      </c>
      <c r="C199" s="162"/>
      <c r="D199" s="153"/>
      <c r="E199" s="154"/>
      <c r="F199" s="154"/>
      <c r="G199" s="154"/>
      <c r="H199" s="155"/>
      <c r="I199" s="153"/>
      <c r="J199" s="155"/>
      <c r="K199" s="163"/>
      <c r="L199" s="155"/>
      <c r="M199" s="155"/>
      <c r="N199" s="152"/>
    </row>
    <row r="200" spans="1:14" ht="24">
      <c r="A200" s="164" t="s">
        <v>336</v>
      </c>
      <c r="B200" s="157" t="s">
        <v>337</v>
      </c>
      <c r="C200" s="102">
        <v>1090</v>
      </c>
      <c r="D200" s="153"/>
      <c r="E200" s="154"/>
      <c r="F200" s="154"/>
      <c r="G200" s="154"/>
      <c r="H200" s="155"/>
      <c r="I200" s="153"/>
      <c r="J200" s="155"/>
      <c r="K200" s="102">
        <v>862.6</v>
      </c>
      <c r="L200" s="155"/>
      <c r="M200" s="155"/>
      <c r="N200" s="158">
        <f>SUM(K200/C200*100)</f>
        <v>79.13761467889908</v>
      </c>
    </row>
    <row r="201" spans="1:14" ht="12">
      <c r="A201" s="164" t="s">
        <v>159</v>
      </c>
      <c r="B201" s="157" t="s">
        <v>160</v>
      </c>
      <c r="C201" s="102">
        <v>2657</v>
      </c>
      <c r="D201" s="153"/>
      <c r="E201" s="154"/>
      <c r="F201" s="154"/>
      <c r="G201" s="154"/>
      <c r="H201" s="155"/>
      <c r="I201" s="153"/>
      <c r="J201" s="155"/>
      <c r="K201" s="102">
        <v>2652.9</v>
      </c>
      <c r="L201" s="155"/>
      <c r="M201" s="155"/>
      <c r="N201" s="158">
        <f>SUM(K201/C201*100)</f>
        <v>99.84569062852842</v>
      </c>
    </row>
    <row r="202" spans="1:14" ht="24">
      <c r="A202" s="156" t="s">
        <v>338</v>
      </c>
      <c r="B202" s="157" t="s">
        <v>339</v>
      </c>
      <c r="C202" s="102">
        <v>224.7</v>
      </c>
      <c r="D202" s="153"/>
      <c r="E202" s="154"/>
      <c r="F202" s="154"/>
      <c r="G202" s="154"/>
      <c r="H202" s="155"/>
      <c r="I202" s="153"/>
      <c r="J202" s="155"/>
      <c r="K202" s="102">
        <v>221.2</v>
      </c>
      <c r="L202" s="155"/>
      <c r="M202" s="155"/>
      <c r="N202" s="158">
        <f>SUM(K202/C202*100)</f>
        <v>98.4423676012461</v>
      </c>
    </row>
    <row r="203" spans="1:14" ht="12">
      <c r="A203" s="146" t="s">
        <v>340</v>
      </c>
      <c r="B203" s="147" t="s">
        <v>341</v>
      </c>
      <c r="C203" s="148">
        <f>SUM(C205:C210)</f>
        <v>68994.3</v>
      </c>
      <c r="D203" s="159"/>
      <c r="E203" s="160"/>
      <c r="F203" s="160"/>
      <c r="G203" s="160"/>
      <c r="H203" s="149"/>
      <c r="I203" s="159"/>
      <c r="J203" s="149"/>
      <c r="K203" s="148">
        <f>SUM(K206:K210)</f>
        <v>53943</v>
      </c>
      <c r="L203" s="149"/>
      <c r="M203" s="149"/>
      <c r="N203" s="148">
        <f>SUM(K203/C203*100)</f>
        <v>78.1847196072719</v>
      </c>
    </row>
    <row r="204" spans="1:14" ht="12">
      <c r="A204" s="161"/>
      <c r="B204" s="151" t="s">
        <v>315</v>
      </c>
      <c r="C204" s="162"/>
      <c r="D204" s="153"/>
      <c r="E204" s="154"/>
      <c r="F204" s="154"/>
      <c r="G204" s="154"/>
      <c r="H204" s="155"/>
      <c r="I204" s="153"/>
      <c r="J204" s="155"/>
      <c r="K204" s="163"/>
      <c r="L204" s="155"/>
      <c r="M204" s="155"/>
      <c r="N204" s="145"/>
    </row>
    <row r="205" spans="1:14" ht="12" hidden="1">
      <c r="A205" s="156" t="s">
        <v>261</v>
      </c>
      <c r="B205" s="151" t="s">
        <v>263</v>
      </c>
      <c r="C205" s="162"/>
      <c r="D205" s="153"/>
      <c r="E205" s="154"/>
      <c r="F205" s="154"/>
      <c r="G205" s="154"/>
      <c r="H205" s="155"/>
      <c r="I205" s="153"/>
      <c r="J205" s="155"/>
      <c r="K205" s="163"/>
      <c r="L205" s="155"/>
      <c r="M205" s="155"/>
      <c r="N205" s="152" t="e">
        <f aca="true" t="shared" si="42" ref="N205:N211">SUM(K205/C205*100)</f>
        <v>#DIV/0!</v>
      </c>
    </row>
    <row r="206" spans="1:14" ht="12" hidden="1">
      <c r="A206" s="156" t="s">
        <v>342</v>
      </c>
      <c r="B206" s="157" t="s">
        <v>343</v>
      </c>
      <c r="C206" s="102"/>
      <c r="D206" s="153"/>
      <c r="E206" s="154"/>
      <c r="F206" s="154"/>
      <c r="G206" s="154"/>
      <c r="H206" s="155"/>
      <c r="I206" s="153"/>
      <c r="J206" s="155"/>
      <c r="K206" s="102"/>
      <c r="L206" s="155"/>
      <c r="M206" s="155"/>
      <c r="N206" s="158" t="e">
        <f t="shared" si="42"/>
        <v>#DIV/0!</v>
      </c>
    </row>
    <row r="207" spans="1:14" ht="12">
      <c r="A207" s="156" t="s">
        <v>344</v>
      </c>
      <c r="B207" s="157" t="s">
        <v>345</v>
      </c>
      <c r="C207" s="102">
        <v>25970.4</v>
      </c>
      <c r="D207" s="153"/>
      <c r="E207" s="154"/>
      <c r="F207" s="154"/>
      <c r="G207" s="154"/>
      <c r="H207" s="155"/>
      <c r="I207" s="153"/>
      <c r="J207" s="155"/>
      <c r="K207" s="102">
        <v>21092.6</v>
      </c>
      <c r="L207" s="155"/>
      <c r="M207" s="155"/>
      <c r="N207" s="158">
        <f t="shared" si="42"/>
        <v>81.2178480115824</v>
      </c>
    </row>
    <row r="208" spans="1:14" ht="12">
      <c r="A208" s="156" t="s">
        <v>346</v>
      </c>
      <c r="B208" s="157" t="s">
        <v>264</v>
      </c>
      <c r="C208" s="102">
        <v>39742</v>
      </c>
      <c r="D208" s="153"/>
      <c r="E208" s="154"/>
      <c r="F208" s="154"/>
      <c r="G208" s="154"/>
      <c r="H208" s="155"/>
      <c r="I208" s="153"/>
      <c r="J208" s="155"/>
      <c r="K208" s="102">
        <v>30263</v>
      </c>
      <c r="L208" s="155"/>
      <c r="M208" s="155"/>
      <c r="N208" s="158">
        <f t="shared" si="42"/>
        <v>76.14865884957979</v>
      </c>
    </row>
    <row r="209" spans="1:14" ht="12">
      <c r="A209" s="156" t="s">
        <v>161</v>
      </c>
      <c r="B209" s="157" t="s">
        <v>162</v>
      </c>
      <c r="C209" s="102">
        <v>414.8</v>
      </c>
      <c r="D209" s="153"/>
      <c r="E209" s="154"/>
      <c r="F209" s="154"/>
      <c r="G209" s="154"/>
      <c r="H209" s="155"/>
      <c r="I209" s="153"/>
      <c r="J209" s="155"/>
      <c r="K209" s="102">
        <v>399.3</v>
      </c>
      <c r="L209" s="155"/>
      <c r="M209" s="155"/>
      <c r="N209" s="158">
        <f t="shared" si="42"/>
        <v>96.2632594021215</v>
      </c>
    </row>
    <row r="210" spans="1:14" ht="12">
      <c r="A210" s="156" t="s">
        <v>347</v>
      </c>
      <c r="B210" s="157" t="s">
        <v>348</v>
      </c>
      <c r="C210" s="102">
        <v>2867.1</v>
      </c>
      <c r="D210" s="153"/>
      <c r="E210" s="154"/>
      <c r="F210" s="154"/>
      <c r="G210" s="154"/>
      <c r="H210" s="155"/>
      <c r="I210" s="153"/>
      <c r="J210" s="155"/>
      <c r="K210" s="102">
        <v>2188.1</v>
      </c>
      <c r="L210" s="155"/>
      <c r="M210" s="155"/>
      <c r="N210" s="158">
        <f t="shared" si="42"/>
        <v>76.31753339611454</v>
      </c>
    </row>
    <row r="211" spans="1:14" ht="12">
      <c r="A211" s="146" t="s">
        <v>349</v>
      </c>
      <c r="B211" s="147" t="s">
        <v>350</v>
      </c>
      <c r="C211" s="148">
        <f>SUM(C213:C216)</f>
        <v>62039.700000000004</v>
      </c>
      <c r="D211" s="159"/>
      <c r="E211" s="160"/>
      <c r="F211" s="160"/>
      <c r="G211" s="160"/>
      <c r="H211" s="149"/>
      <c r="I211" s="159"/>
      <c r="J211" s="149"/>
      <c r="K211" s="148">
        <f>SUM(K213:K216)</f>
        <v>50000.4</v>
      </c>
      <c r="L211" s="149"/>
      <c r="M211" s="149"/>
      <c r="N211" s="148">
        <f t="shared" si="42"/>
        <v>80.59420016537797</v>
      </c>
    </row>
    <row r="212" spans="1:14" ht="12">
      <c r="A212" s="161"/>
      <c r="B212" s="151" t="s">
        <v>315</v>
      </c>
      <c r="C212" s="162"/>
      <c r="D212" s="153"/>
      <c r="E212" s="154"/>
      <c r="F212" s="154"/>
      <c r="G212" s="154"/>
      <c r="H212" s="155"/>
      <c r="I212" s="153"/>
      <c r="J212" s="155"/>
      <c r="K212" s="163"/>
      <c r="L212" s="155"/>
      <c r="M212" s="155"/>
      <c r="N212" s="152"/>
    </row>
    <row r="213" spans="1:14" ht="12">
      <c r="A213" s="156" t="s">
        <v>351</v>
      </c>
      <c r="B213" s="157" t="s">
        <v>352</v>
      </c>
      <c r="C213" s="102">
        <v>12639.1</v>
      </c>
      <c r="D213" s="153"/>
      <c r="E213" s="154"/>
      <c r="F213" s="154"/>
      <c r="G213" s="154"/>
      <c r="H213" s="155"/>
      <c r="I213" s="153"/>
      <c r="J213" s="155"/>
      <c r="K213" s="102">
        <v>6965.2</v>
      </c>
      <c r="L213" s="155"/>
      <c r="M213" s="155"/>
      <c r="N213" s="158">
        <f>SUM(K213/C213*100)</f>
        <v>55.10835423408312</v>
      </c>
    </row>
    <row r="214" spans="1:14" ht="12">
      <c r="A214" s="156" t="s">
        <v>353</v>
      </c>
      <c r="B214" s="157" t="s">
        <v>354</v>
      </c>
      <c r="C214" s="102">
        <v>5704.4</v>
      </c>
      <c r="D214" s="153"/>
      <c r="E214" s="154"/>
      <c r="F214" s="154"/>
      <c r="G214" s="154"/>
      <c r="H214" s="155"/>
      <c r="I214" s="153"/>
      <c r="J214" s="155"/>
      <c r="K214" s="102">
        <v>4458.6</v>
      </c>
      <c r="L214" s="155"/>
      <c r="M214" s="155"/>
      <c r="N214" s="158">
        <f>SUM(K214/C214*100)</f>
        <v>78.16071804221303</v>
      </c>
    </row>
    <row r="215" spans="1:14" ht="12">
      <c r="A215" s="156" t="s">
        <v>355</v>
      </c>
      <c r="B215" s="157" t="s">
        <v>356</v>
      </c>
      <c r="C215" s="102">
        <v>36084.4</v>
      </c>
      <c r="D215" s="153"/>
      <c r="E215" s="154"/>
      <c r="F215" s="154"/>
      <c r="G215" s="154"/>
      <c r="H215" s="155"/>
      <c r="I215" s="153"/>
      <c r="J215" s="155"/>
      <c r="K215" s="102">
        <v>31345.8</v>
      </c>
      <c r="L215" s="155"/>
      <c r="M215" s="155"/>
      <c r="N215" s="158">
        <f>SUM(K215/C215*100)</f>
        <v>86.8680094445245</v>
      </c>
    </row>
    <row r="216" spans="1:14" ht="12">
      <c r="A216" s="156" t="s">
        <v>163</v>
      </c>
      <c r="B216" s="157" t="s">
        <v>164</v>
      </c>
      <c r="C216" s="102">
        <v>7611.8</v>
      </c>
      <c r="D216" s="153"/>
      <c r="E216" s="154"/>
      <c r="F216" s="154"/>
      <c r="G216" s="154"/>
      <c r="H216" s="155"/>
      <c r="I216" s="153"/>
      <c r="J216" s="155"/>
      <c r="K216" s="102">
        <v>7230.8</v>
      </c>
      <c r="L216" s="155"/>
      <c r="M216" s="155"/>
      <c r="N216" s="158">
        <f>SUM(K216/C216*100)</f>
        <v>94.99461362621193</v>
      </c>
    </row>
    <row r="217" spans="1:14" ht="12">
      <c r="A217" s="146" t="s">
        <v>357</v>
      </c>
      <c r="B217" s="147" t="s">
        <v>358</v>
      </c>
      <c r="C217" s="148">
        <f>SUM(C219:C219)</f>
        <v>140.9</v>
      </c>
      <c r="D217" s="159"/>
      <c r="E217" s="160"/>
      <c r="F217" s="160"/>
      <c r="G217" s="160"/>
      <c r="H217" s="149"/>
      <c r="I217" s="159"/>
      <c r="J217" s="149"/>
      <c r="K217" s="148">
        <f>SUM(K219:K219)</f>
        <v>91.4</v>
      </c>
      <c r="L217" s="149"/>
      <c r="M217" s="149"/>
      <c r="N217" s="148">
        <f>SUM(K217/C217*100)</f>
        <v>64.86870120652945</v>
      </c>
    </row>
    <row r="218" spans="1:14" ht="12">
      <c r="A218" s="161"/>
      <c r="B218" s="151" t="s">
        <v>315</v>
      </c>
      <c r="C218" s="162"/>
      <c r="D218" s="153"/>
      <c r="E218" s="154"/>
      <c r="F218" s="154"/>
      <c r="G218" s="154"/>
      <c r="H218" s="155"/>
      <c r="I218" s="153"/>
      <c r="J218" s="155"/>
      <c r="K218" s="163"/>
      <c r="L218" s="155"/>
      <c r="M218" s="155"/>
      <c r="N218" s="152"/>
    </row>
    <row r="219" spans="1:14" ht="12">
      <c r="A219" s="156" t="s">
        <v>359</v>
      </c>
      <c r="B219" s="157" t="s">
        <v>360</v>
      </c>
      <c r="C219" s="102">
        <v>140.9</v>
      </c>
      <c r="D219" s="153"/>
      <c r="E219" s="154"/>
      <c r="F219" s="154"/>
      <c r="G219" s="154"/>
      <c r="H219" s="155"/>
      <c r="I219" s="153"/>
      <c r="J219" s="155"/>
      <c r="K219" s="101">
        <v>91.4</v>
      </c>
      <c r="L219" s="155"/>
      <c r="M219" s="155"/>
      <c r="N219" s="158">
        <f>SUM(K219/C219*100)</f>
        <v>64.86870120652945</v>
      </c>
    </row>
    <row r="220" spans="1:14" ht="12">
      <c r="A220" s="146" t="s">
        <v>361</v>
      </c>
      <c r="B220" s="147" t="s">
        <v>362</v>
      </c>
      <c r="C220" s="148">
        <f>SUM(C222:C226)</f>
        <v>332000.39999999997</v>
      </c>
      <c r="D220" s="159"/>
      <c r="E220" s="160"/>
      <c r="F220" s="160"/>
      <c r="G220" s="160"/>
      <c r="H220" s="149"/>
      <c r="I220" s="159"/>
      <c r="J220" s="149"/>
      <c r="K220" s="148">
        <f>SUM(K222:K226)</f>
        <v>315444.8</v>
      </c>
      <c r="L220" s="149"/>
      <c r="M220" s="149"/>
      <c r="N220" s="148">
        <f>SUM(K220/C220*100)</f>
        <v>95.01337950195241</v>
      </c>
    </row>
    <row r="221" spans="1:14" ht="12">
      <c r="A221" s="161"/>
      <c r="B221" s="151" t="s">
        <v>315</v>
      </c>
      <c r="C221" s="162"/>
      <c r="D221" s="153"/>
      <c r="E221" s="154"/>
      <c r="F221" s="154"/>
      <c r="G221" s="154"/>
      <c r="H221" s="155"/>
      <c r="I221" s="153"/>
      <c r="J221" s="155"/>
      <c r="K221" s="163"/>
      <c r="L221" s="155"/>
      <c r="M221" s="155"/>
      <c r="N221" s="152"/>
    </row>
    <row r="222" spans="1:14" ht="12">
      <c r="A222" s="156" t="s">
        <v>363</v>
      </c>
      <c r="B222" s="157" t="s">
        <v>364</v>
      </c>
      <c r="C222" s="102">
        <v>90839.2</v>
      </c>
      <c r="D222" s="153"/>
      <c r="E222" s="154"/>
      <c r="F222" s="154"/>
      <c r="G222" s="154"/>
      <c r="H222" s="155"/>
      <c r="I222" s="153"/>
      <c r="J222" s="155"/>
      <c r="K222" s="101">
        <v>81711.5</v>
      </c>
      <c r="L222" s="155"/>
      <c r="M222" s="155"/>
      <c r="N222" s="158">
        <f aca="true" t="shared" si="43" ref="N222:N227">SUM(K222/C222*100)</f>
        <v>89.95180494764375</v>
      </c>
    </row>
    <row r="223" spans="1:14" ht="12">
      <c r="A223" s="156" t="s">
        <v>365</v>
      </c>
      <c r="B223" s="157" t="s">
        <v>366</v>
      </c>
      <c r="C223" s="102">
        <v>226006.8</v>
      </c>
      <c r="D223" s="153"/>
      <c r="E223" s="154"/>
      <c r="F223" s="154"/>
      <c r="G223" s="154"/>
      <c r="H223" s="155"/>
      <c r="I223" s="153"/>
      <c r="J223" s="155"/>
      <c r="K223" s="102">
        <v>220123.5</v>
      </c>
      <c r="L223" s="155"/>
      <c r="M223" s="155"/>
      <c r="N223" s="158">
        <f t="shared" si="43"/>
        <v>97.39684823642474</v>
      </c>
    </row>
    <row r="224" spans="1:14" ht="12">
      <c r="A224" s="156" t="s">
        <v>503</v>
      </c>
      <c r="B224" s="157" t="s">
        <v>504</v>
      </c>
      <c r="C224" s="102">
        <v>42</v>
      </c>
      <c r="D224" s="153"/>
      <c r="E224" s="154"/>
      <c r="F224" s="154"/>
      <c r="G224" s="154"/>
      <c r="H224" s="155"/>
      <c r="I224" s="153"/>
      <c r="J224" s="155"/>
      <c r="K224" s="102">
        <v>0</v>
      </c>
      <c r="L224" s="155"/>
      <c r="M224" s="155"/>
      <c r="N224" s="158">
        <f t="shared" si="43"/>
        <v>0</v>
      </c>
    </row>
    <row r="225" spans="1:14" ht="12">
      <c r="A225" s="156" t="s">
        <v>367</v>
      </c>
      <c r="B225" s="157" t="s">
        <v>368</v>
      </c>
      <c r="C225" s="102">
        <v>3315.3</v>
      </c>
      <c r="D225" s="153"/>
      <c r="E225" s="154"/>
      <c r="F225" s="154"/>
      <c r="G225" s="154"/>
      <c r="H225" s="155"/>
      <c r="I225" s="153"/>
      <c r="J225" s="155"/>
      <c r="K225" s="102">
        <v>2879.6</v>
      </c>
      <c r="L225" s="155"/>
      <c r="M225" s="155"/>
      <c r="N225" s="158">
        <f t="shared" si="43"/>
        <v>86.85790124573944</v>
      </c>
    </row>
    <row r="226" spans="1:14" ht="12">
      <c r="A226" s="156" t="s">
        <v>369</v>
      </c>
      <c r="B226" s="157" t="s">
        <v>370</v>
      </c>
      <c r="C226" s="102">
        <v>11797.1</v>
      </c>
      <c r="D226" s="153"/>
      <c r="E226" s="154"/>
      <c r="F226" s="154"/>
      <c r="G226" s="154"/>
      <c r="H226" s="155"/>
      <c r="I226" s="153"/>
      <c r="J226" s="155"/>
      <c r="K226" s="102">
        <v>10730.2</v>
      </c>
      <c r="L226" s="155"/>
      <c r="M226" s="155"/>
      <c r="N226" s="158">
        <f t="shared" si="43"/>
        <v>90.95625196022752</v>
      </c>
    </row>
    <row r="227" spans="1:14" ht="12">
      <c r="A227" s="146" t="s">
        <v>371</v>
      </c>
      <c r="B227" s="147" t="s">
        <v>372</v>
      </c>
      <c r="C227" s="148">
        <f>SUM(C229:C230)</f>
        <v>100230.59999999999</v>
      </c>
      <c r="D227" s="159"/>
      <c r="E227" s="160"/>
      <c r="F227" s="160"/>
      <c r="G227" s="160"/>
      <c r="H227" s="149"/>
      <c r="I227" s="159"/>
      <c r="J227" s="149"/>
      <c r="K227" s="148">
        <f>SUM(K229:K230)</f>
        <v>92214.3</v>
      </c>
      <c r="L227" s="149"/>
      <c r="M227" s="149"/>
      <c r="N227" s="148">
        <f t="shared" si="43"/>
        <v>92.002143058108</v>
      </c>
    </row>
    <row r="228" spans="1:14" ht="12">
      <c r="A228" s="161"/>
      <c r="B228" s="151" t="s">
        <v>315</v>
      </c>
      <c r="C228" s="162"/>
      <c r="D228" s="153"/>
      <c r="E228" s="154"/>
      <c r="F228" s="154"/>
      <c r="G228" s="154"/>
      <c r="H228" s="155"/>
      <c r="I228" s="153"/>
      <c r="J228" s="155"/>
      <c r="K228" s="163"/>
      <c r="L228" s="155"/>
      <c r="M228" s="155"/>
      <c r="N228" s="152"/>
    </row>
    <row r="229" spans="1:14" ht="12">
      <c r="A229" s="156" t="s">
        <v>373</v>
      </c>
      <c r="B229" s="157" t="s">
        <v>374</v>
      </c>
      <c r="C229" s="102">
        <v>94382.7</v>
      </c>
      <c r="D229" s="153"/>
      <c r="E229" s="154"/>
      <c r="F229" s="154"/>
      <c r="G229" s="154"/>
      <c r="H229" s="155"/>
      <c r="I229" s="153"/>
      <c r="J229" s="155"/>
      <c r="K229" s="102">
        <v>87724.6</v>
      </c>
      <c r="L229" s="155"/>
      <c r="M229" s="155"/>
      <c r="N229" s="158">
        <f>SUM(K229/C229*100)</f>
        <v>92.94563516407139</v>
      </c>
    </row>
    <row r="230" spans="1:14" ht="12">
      <c r="A230" s="156" t="s">
        <v>375</v>
      </c>
      <c r="B230" s="157" t="s">
        <v>376</v>
      </c>
      <c r="C230" s="102">
        <v>5847.9</v>
      </c>
      <c r="D230" s="153"/>
      <c r="E230" s="154"/>
      <c r="F230" s="154"/>
      <c r="G230" s="154"/>
      <c r="H230" s="155"/>
      <c r="I230" s="153"/>
      <c r="J230" s="155"/>
      <c r="K230" s="102">
        <v>4489.7</v>
      </c>
      <c r="L230" s="155"/>
      <c r="M230" s="155"/>
      <c r="N230" s="158">
        <f>SUM(K230/C230*100)</f>
        <v>76.7745686485747</v>
      </c>
    </row>
    <row r="231" spans="1:14" ht="12">
      <c r="A231" s="146" t="s">
        <v>377</v>
      </c>
      <c r="B231" s="147" t="s">
        <v>378</v>
      </c>
      <c r="C231" s="148">
        <f>SUM(C233:C236)</f>
        <v>2814</v>
      </c>
      <c r="D231" s="159"/>
      <c r="E231" s="160"/>
      <c r="F231" s="160"/>
      <c r="G231" s="160"/>
      <c r="H231" s="149"/>
      <c r="I231" s="159"/>
      <c r="J231" s="149"/>
      <c r="K231" s="148">
        <f>SUM(K233:K236)</f>
        <v>2546.1</v>
      </c>
      <c r="L231" s="149"/>
      <c r="M231" s="149"/>
      <c r="N231" s="148">
        <f>SUM(K231/C231*100)</f>
        <v>90.47974413646055</v>
      </c>
    </row>
    <row r="232" spans="1:14" ht="12">
      <c r="A232" s="161"/>
      <c r="B232" s="151" t="s">
        <v>315</v>
      </c>
      <c r="C232" s="162"/>
      <c r="D232" s="153"/>
      <c r="E232" s="154"/>
      <c r="F232" s="154"/>
      <c r="G232" s="154"/>
      <c r="H232" s="155"/>
      <c r="I232" s="153"/>
      <c r="J232" s="155"/>
      <c r="K232" s="162"/>
      <c r="L232" s="155"/>
      <c r="M232" s="155"/>
      <c r="N232" s="152"/>
    </row>
    <row r="233" spans="1:14" ht="12" hidden="1">
      <c r="A233" s="156" t="s">
        <v>379</v>
      </c>
      <c r="B233" s="157" t="s">
        <v>380</v>
      </c>
      <c r="C233" s="102"/>
      <c r="D233" s="153"/>
      <c r="E233" s="154"/>
      <c r="F233" s="154"/>
      <c r="G233" s="154"/>
      <c r="H233" s="155"/>
      <c r="I233" s="153"/>
      <c r="J233" s="155"/>
      <c r="K233" s="102"/>
      <c r="L233" s="155"/>
      <c r="M233" s="155"/>
      <c r="N233" s="158" t="e">
        <f>SUM(K233/C233*100)</f>
        <v>#DIV/0!</v>
      </c>
    </row>
    <row r="234" spans="1:14" ht="12">
      <c r="A234" s="156" t="s">
        <v>381</v>
      </c>
      <c r="B234" s="157" t="s">
        <v>382</v>
      </c>
      <c r="C234" s="102">
        <v>2814</v>
      </c>
      <c r="D234" s="153"/>
      <c r="E234" s="154"/>
      <c r="F234" s="154"/>
      <c r="G234" s="154"/>
      <c r="H234" s="155"/>
      <c r="I234" s="153"/>
      <c r="J234" s="155"/>
      <c r="K234" s="102">
        <v>2546.1</v>
      </c>
      <c r="L234" s="155"/>
      <c r="M234" s="155"/>
      <c r="N234" s="158">
        <f>SUM(K234/C234*100)</f>
        <v>90.47974413646055</v>
      </c>
    </row>
    <row r="235" spans="1:14" ht="12" hidden="1">
      <c r="A235" s="156" t="s">
        <v>383</v>
      </c>
      <c r="B235" s="157" t="s">
        <v>384</v>
      </c>
      <c r="C235" s="102"/>
      <c r="D235" s="153"/>
      <c r="E235" s="154"/>
      <c r="F235" s="154"/>
      <c r="G235" s="154"/>
      <c r="H235" s="155"/>
      <c r="I235" s="153"/>
      <c r="J235" s="155"/>
      <c r="K235" s="102"/>
      <c r="L235" s="155"/>
      <c r="M235" s="155"/>
      <c r="N235" s="158" t="e">
        <f>SUM(K235/C235*100)</f>
        <v>#DIV/0!</v>
      </c>
    </row>
    <row r="236" spans="1:14" ht="12" hidden="1">
      <c r="A236" s="165" t="s">
        <v>385</v>
      </c>
      <c r="B236" s="166" t="s">
        <v>268</v>
      </c>
      <c r="C236" s="158"/>
      <c r="D236" s="153"/>
      <c r="E236" s="154"/>
      <c r="F236" s="154"/>
      <c r="G236" s="154"/>
      <c r="H236" s="155"/>
      <c r="I236" s="153"/>
      <c r="J236" s="155"/>
      <c r="K236" s="158"/>
      <c r="L236" s="155"/>
      <c r="M236" s="155"/>
      <c r="N236" s="158" t="e">
        <f>SUM(K236/C236*100)</f>
        <v>#DIV/0!</v>
      </c>
    </row>
    <row r="237" spans="1:14" ht="12">
      <c r="A237" s="146" t="s">
        <v>386</v>
      </c>
      <c r="B237" s="147" t="s">
        <v>387</v>
      </c>
      <c r="C237" s="148">
        <f>SUM(C239:C241)</f>
        <v>50754.8</v>
      </c>
      <c r="D237" s="159"/>
      <c r="E237" s="160"/>
      <c r="F237" s="160"/>
      <c r="G237" s="160"/>
      <c r="H237" s="149"/>
      <c r="I237" s="159"/>
      <c r="J237" s="149"/>
      <c r="K237" s="148">
        <f>SUM(K239:K241)</f>
        <v>49542.200000000004</v>
      </c>
      <c r="L237" s="149"/>
      <c r="M237" s="149"/>
      <c r="N237" s="148">
        <f>SUM(K237/C237*100)</f>
        <v>97.61086636140818</v>
      </c>
    </row>
    <row r="238" spans="1:14" ht="12">
      <c r="A238" s="161"/>
      <c r="B238" s="151" t="s">
        <v>315</v>
      </c>
      <c r="C238" s="162"/>
      <c r="D238" s="153"/>
      <c r="E238" s="154"/>
      <c r="F238" s="154"/>
      <c r="G238" s="154"/>
      <c r="H238" s="155"/>
      <c r="I238" s="153"/>
      <c r="J238" s="155"/>
      <c r="K238" s="163"/>
      <c r="L238" s="155"/>
      <c r="M238" s="155"/>
      <c r="N238" s="152"/>
    </row>
    <row r="239" spans="1:14" ht="12">
      <c r="A239" s="156" t="s">
        <v>388</v>
      </c>
      <c r="B239" s="157" t="s">
        <v>389</v>
      </c>
      <c r="C239" s="102">
        <v>5634.8</v>
      </c>
      <c r="D239" s="153"/>
      <c r="E239" s="154"/>
      <c r="F239" s="154"/>
      <c r="G239" s="154"/>
      <c r="H239" s="155"/>
      <c r="I239" s="153"/>
      <c r="J239" s="155"/>
      <c r="K239" s="102">
        <v>5248</v>
      </c>
      <c r="L239" s="155"/>
      <c r="M239" s="155"/>
      <c r="N239" s="158">
        <f>SUM(K239/C239*100)</f>
        <v>93.13551501384255</v>
      </c>
    </row>
    <row r="240" spans="1:14" ht="12">
      <c r="A240" s="156" t="s">
        <v>390</v>
      </c>
      <c r="B240" s="157" t="s">
        <v>391</v>
      </c>
      <c r="C240" s="102">
        <v>34545</v>
      </c>
      <c r="D240" s="153"/>
      <c r="E240" s="154"/>
      <c r="F240" s="154"/>
      <c r="G240" s="154"/>
      <c r="H240" s="155"/>
      <c r="I240" s="153"/>
      <c r="J240" s="155"/>
      <c r="K240" s="102">
        <v>33927.8</v>
      </c>
      <c r="L240" s="155"/>
      <c r="M240" s="155"/>
      <c r="N240" s="158">
        <f>SUM(K240/C240*100)</f>
        <v>98.21334491243306</v>
      </c>
    </row>
    <row r="241" spans="1:14" ht="12">
      <c r="A241" s="156" t="s">
        <v>392</v>
      </c>
      <c r="B241" s="157" t="s">
        <v>393</v>
      </c>
      <c r="C241" s="102">
        <v>10575</v>
      </c>
      <c r="D241" s="153"/>
      <c r="E241" s="154"/>
      <c r="F241" s="154"/>
      <c r="G241" s="154"/>
      <c r="H241" s="155"/>
      <c r="I241" s="153"/>
      <c r="J241" s="155"/>
      <c r="K241" s="102">
        <v>10366.4</v>
      </c>
      <c r="L241" s="155"/>
      <c r="M241" s="155"/>
      <c r="N241" s="158">
        <f>SUM(K241/C241*100)</f>
        <v>98.0274231678487</v>
      </c>
    </row>
    <row r="242" spans="1:14" ht="12">
      <c r="A242" s="146" t="s">
        <v>394</v>
      </c>
      <c r="B242" s="147" t="s">
        <v>395</v>
      </c>
      <c r="C242" s="148">
        <f>C244+C245</f>
        <v>73847.4</v>
      </c>
      <c r="D242" s="159"/>
      <c r="E242" s="160"/>
      <c r="F242" s="160"/>
      <c r="G242" s="160"/>
      <c r="H242" s="149"/>
      <c r="I242" s="159"/>
      <c r="J242" s="149"/>
      <c r="K242" s="148">
        <f>K244+K245</f>
        <v>58306.5</v>
      </c>
      <c r="L242" s="149"/>
      <c r="M242" s="149"/>
      <c r="N242" s="148">
        <f>SUM(K242/C242*100)</f>
        <v>78.95538637785488</v>
      </c>
    </row>
    <row r="243" spans="1:14" ht="12">
      <c r="A243" s="167"/>
      <c r="B243" s="151" t="s">
        <v>315</v>
      </c>
      <c r="C243" s="162"/>
      <c r="D243" s="153"/>
      <c r="E243" s="154"/>
      <c r="F243" s="154"/>
      <c r="G243" s="154"/>
      <c r="H243" s="155"/>
      <c r="I243" s="153"/>
      <c r="J243" s="155"/>
      <c r="K243" s="162"/>
      <c r="L243" s="155"/>
      <c r="M243" s="155"/>
      <c r="N243" s="168"/>
    </row>
    <row r="244" spans="1:14" ht="12">
      <c r="A244" s="156" t="s">
        <v>396</v>
      </c>
      <c r="B244" s="157" t="s">
        <v>266</v>
      </c>
      <c r="C244" s="102">
        <v>63307.7</v>
      </c>
      <c r="D244" s="153"/>
      <c r="E244" s="154"/>
      <c r="F244" s="154"/>
      <c r="G244" s="154"/>
      <c r="H244" s="155"/>
      <c r="I244" s="153"/>
      <c r="J244" s="155"/>
      <c r="K244" s="102">
        <v>57458.2</v>
      </c>
      <c r="L244" s="155"/>
      <c r="M244" s="155"/>
      <c r="N244" s="158">
        <f>SUM(K244/C244*100)</f>
        <v>90.76020768405739</v>
      </c>
    </row>
    <row r="245" spans="1:14" ht="12">
      <c r="A245" s="156" t="s">
        <v>397</v>
      </c>
      <c r="B245" s="157" t="s">
        <v>267</v>
      </c>
      <c r="C245" s="102">
        <v>10539.7</v>
      </c>
      <c r="D245" s="153"/>
      <c r="E245" s="154"/>
      <c r="F245" s="154"/>
      <c r="G245" s="154"/>
      <c r="H245" s="155"/>
      <c r="I245" s="153"/>
      <c r="J245" s="155"/>
      <c r="K245" s="102">
        <v>848.3</v>
      </c>
      <c r="L245" s="155"/>
      <c r="M245" s="155"/>
      <c r="N245" s="158">
        <f>SUM(K245/C245*100)</f>
        <v>8.04861618452138</v>
      </c>
    </row>
    <row r="246" spans="1:14" ht="12" hidden="1">
      <c r="A246" s="146" t="s">
        <v>398</v>
      </c>
      <c r="B246" s="147" t="s">
        <v>399</v>
      </c>
      <c r="C246" s="148">
        <f>C247</f>
        <v>0</v>
      </c>
      <c r="D246" s="159"/>
      <c r="E246" s="160"/>
      <c r="F246" s="160"/>
      <c r="G246" s="160"/>
      <c r="H246" s="149"/>
      <c r="I246" s="159"/>
      <c r="J246" s="149"/>
      <c r="K246" s="148">
        <f>K247</f>
        <v>0</v>
      </c>
      <c r="L246" s="149"/>
      <c r="M246" s="149"/>
      <c r="N246" s="148" t="e">
        <f>SUM(K246/C246*100)</f>
        <v>#DIV/0!</v>
      </c>
    </row>
    <row r="247" spans="1:14" ht="12" hidden="1">
      <c r="A247" s="156" t="s">
        <v>400</v>
      </c>
      <c r="B247" s="166" t="s">
        <v>401</v>
      </c>
      <c r="C247" s="158"/>
      <c r="D247" s="153"/>
      <c r="E247" s="154"/>
      <c r="F247" s="154"/>
      <c r="G247" s="154"/>
      <c r="H247" s="155"/>
      <c r="I247" s="153"/>
      <c r="J247" s="155"/>
      <c r="K247" s="158"/>
      <c r="L247" s="155"/>
      <c r="M247" s="155"/>
      <c r="N247" s="158" t="e">
        <f>SUM(K247/C247*100)</f>
        <v>#DIV/0!</v>
      </c>
    </row>
    <row r="248" spans="1:14" ht="12">
      <c r="A248" s="146" t="s">
        <v>402</v>
      </c>
      <c r="B248" s="147" t="s">
        <v>403</v>
      </c>
      <c r="C248" s="148">
        <f>C250</f>
        <v>5010.2</v>
      </c>
      <c r="D248" s="159"/>
      <c r="E248" s="160"/>
      <c r="F248" s="160"/>
      <c r="G248" s="160"/>
      <c r="H248" s="149"/>
      <c r="I248" s="159"/>
      <c r="J248" s="149"/>
      <c r="K248" s="148">
        <f>K250</f>
        <v>4660.2</v>
      </c>
      <c r="L248" s="149"/>
      <c r="M248" s="149"/>
      <c r="N248" s="148">
        <f>SUM(K248/C248*100)</f>
        <v>93.01425092810666</v>
      </c>
    </row>
    <row r="249" spans="1:14" ht="12">
      <c r="A249" s="169"/>
      <c r="B249" s="170" t="s">
        <v>315</v>
      </c>
      <c r="C249" s="168"/>
      <c r="D249" s="153"/>
      <c r="E249" s="154"/>
      <c r="F249" s="154"/>
      <c r="G249" s="154"/>
      <c r="H249" s="155"/>
      <c r="I249" s="153"/>
      <c r="J249" s="155"/>
      <c r="K249" s="168"/>
      <c r="L249" s="155"/>
      <c r="M249" s="155"/>
      <c r="N249" s="152"/>
    </row>
    <row r="250" spans="1:14" ht="12">
      <c r="A250" s="156" t="s">
        <v>404</v>
      </c>
      <c r="B250" s="157" t="s">
        <v>265</v>
      </c>
      <c r="C250" s="102">
        <v>5010.2</v>
      </c>
      <c r="D250" s="153"/>
      <c r="E250" s="154"/>
      <c r="F250" s="154"/>
      <c r="G250" s="154"/>
      <c r="H250" s="155"/>
      <c r="I250" s="153"/>
      <c r="J250" s="155"/>
      <c r="K250" s="102">
        <v>4660.2</v>
      </c>
      <c r="L250" s="155"/>
      <c r="M250" s="155"/>
      <c r="N250" s="158">
        <f>SUM(K250/C250*100)</f>
        <v>93.01425092810666</v>
      </c>
    </row>
    <row r="251" spans="1:14" ht="19.5" customHeight="1">
      <c r="A251" s="171"/>
      <c r="B251" s="172" t="s">
        <v>405</v>
      </c>
      <c r="C251" s="173">
        <f>C184+C194+C198+C203+C211+C217+C220+C227+C231+C237+C242+C246+C248</f>
        <v>842321.1</v>
      </c>
      <c r="D251" s="174"/>
      <c r="E251" s="175"/>
      <c r="F251" s="175"/>
      <c r="G251" s="175"/>
      <c r="H251" s="176"/>
      <c r="I251" s="174"/>
      <c r="J251" s="176"/>
      <c r="K251" s="173">
        <f>K184+K194+K198+K203+K211+K217+K220+K227+K231+K237+K242+K246+K248</f>
        <v>763933.3999999999</v>
      </c>
      <c r="L251" s="176"/>
      <c r="M251" s="176"/>
      <c r="N251" s="177">
        <f>SUM(K251/C251*100)</f>
        <v>90.69384585047197</v>
      </c>
    </row>
    <row r="252" spans="1:14" ht="36">
      <c r="A252" s="178"/>
      <c r="B252" s="179" t="s">
        <v>479</v>
      </c>
      <c r="C252" s="100">
        <f>SUM(C176-C251)</f>
        <v>-4766.099999999977</v>
      </c>
      <c r="D252" s="100">
        <f aca="true" t="shared" si="44" ref="D252:K252">SUM(D176-D251)</f>
        <v>55.3</v>
      </c>
      <c r="E252" s="100">
        <f t="shared" si="44"/>
        <v>55.2</v>
      </c>
      <c r="F252" s="100">
        <f t="shared" si="44"/>
        <v>55.3</v>
      </c>
      <c r="G252" s="100">
        <f t="shared" si="44"/>
        <v>32410</v>
      </c>
      <c r="H252" s="100">
        <f t="shared" si="44"/>
        <v>165.8</v>
      </c>
      <c r="I252" s="100">
        <f t="shared" si="44"/>
        <v>221</v>
      </c>
      <c r="J252" s="100">
        <f t="shared" si="44"/>
        <v>0</v>
      </c>
      <c r="K252" s="100">
        <f t="shared" si="44"/>
        <v>-10.909999999916181</v>
      </c>
      <c r="L252" s="180"/>
      <c r="M252" s="180"/>
      <c r="N252" s="181"/>
    </row>
    <row r="253" spans="1:14" ht="12">
      <c r="A253" s="182" t="s">
        <v>406</v>
      </c>
      <c r="B253" s="179" t="s">
        <v>407</v>
      </c>
      <c r="C253" s="100">
        <f>C254+C268</f>
        <v>4766.099999999977</v>
      </c>
      <c r="D253" s="183"/>
      <c r="E253" s="184"/>
      <c r="F253" s="184"/>
      <c r="G253" s="184"/>
      <c r="H253" s="180"/>
      <c r="I253" s="183"/>
      <c r="J253" s="180"/>
      <c r="K253" s="100">
        <f>K254+K268</f>
        <v>10.900000000023283</v>
      </c>
      <c r="L253" s="180"/>
      <c r="M253" s="180"/>
      <c r="N253" s="100"/>
    </row>
    <row r="254" spans="1:14" ht="24">
      <c r="A254" s="182" t="s">
        <v>408</v>
      </c>
      <c r="B254" s="179" t="s">
        <v>409</v>
      </c>
      <c r="C254" s="100">
        <f>C255+C259</f>
        <v>1300</v>
      </c>
      <c r="D254" s="183"/>
      <c r="E254" s="184"/>
      <c r="F254" s="184"/>
      <c r="G254" s="184"/>
      <c r="H254" s="180"/>
      <c r="I254" s="183"/>
      <c r="J254" s="180"/>
      <c r="K254" s="100">
        <f>K255+K259</f>
        <v>0</v>
      </c>
      <c r="L254" s="180"/>
      <c r="M254" s="180"/>
      <c r="N254" s="185"/>
    </row>
    <row r="255" spans="1:14" ht="12">
      <c r="A255" s="186" t="s">
        <v>410</v>
      </c>
      <c r="B255" s="187" t="s">
        <v>411</v>
      </c>
      <c r="C255" s="188">
        <f>SUM(C256:C258)</f>
        <v>41780</v>
      </c>
      <c r="D255" s="188">
        <f aca="true" t="shared" si="45" ref="D255:K255">SUM(D256:D258)</f>
        <v>0</v>
      </c>
      <c r="E255" s="188">
        <f t="shared" si="45"/>
        <v>0</v>
      </c>
      <c r="F255" s="188">
        <f t="shared" si="45"/>
        <v>0</v>
      </c>
      <c r="G255" s="188">
        <f t="shared" si="45"/>
        <v>0</v>
      </c>
      <c r="H255" s="188">
        <f t="shared" si="45"/>
        <v>0</v>
      </c>
      <c r="I255" s="188">
        <f t="shared" si="45"/>
        <v>0</v>
      </c>
      <c r="J255" s="188">
        <f t="shared" si="45"/>
        <v>0</v>
      </c>
      <c r="K255" s="188">
        <f t="shared" si="45"/>
        <v>35000</v>
      </c>
      <c r="L255" s="180"/>
      <c r="M255" s="180"/>
      <c r="N255" s="100"/>
    </row>
    <row r="256" spans="1:14" ht="24">
      <c r="A256" s="186" t="s">
        <v>480</v>
      </c>
      <c r="B256" s="187" t="s">
        <v>412</v>
      </c>
      <c r="C256" s="188">
        <v>35000</v>
      </c>
      <c r="D256" s="183"/>
      <c r="E256" s="184"/>
      <c r="F256" s="184"/>
      <c r="G256" s="184"/>
      <c r="H256" s="180"/>
      <c r="I256" s="183"/>
      <c r="J256" s="180"/>
      <c r="K256" s="189">
        <v>35000</v>
      </c>
      <c r="L256" s="180"/>
      <c r="M256" s="180"/>
      <c r="N256" s="189"/>
    </row>
    <row r="257" spans="1:14" ht="24">
      <c r="A257" s="186" t="s">
        <v>481</v>
      </c>
      <c r="B257" s="187" t="s">
        <v>168</v>
      </c>
      <c r="C257" s="188">
        <v>680</v>
      </c>
      <c r="D257" s="183"/>
      <c r="E257" s="184"/>
      <c r="F257" s="184"/>
      <c r="G257" s="184"/>
      <c r="H257" s="180"/>
      <c r="I257" s="183"/>
      <c r="J257" s="180"/>
      <c r="K257" s="189">
        <v>0</v>
      </c>
      <c r="L257" s="180"/>
      <c r="M257" s="180"/>
      <c r="N257" s="189"/>
    </row>
    <row r="258" spans="1:14" ht="24">
      <c r="A258" s="186" t="s">
        <v>166</v>
      </c>
      <c r="B258" s="187" t="s">
        <v>170</v>
      </c>
      <c r="C258" s="188">
        <v>6100</v>
      </c>
      <c r="D258" s="183"/>
      <c r="E258" s="184"/>
      <c r="F258" s="184"/>
      <c r="G258" s="184"/>
      <c r="H258" s="180"/>
      <c r="I258" s="183"/>
      <c r="J258" s="180"/>
      <c r="K258" s="189">
        <v>0</v>
      </c>
      <c r="L258" s="180"/>
      <c r="M258" s="180"/>
      <c r="N258" s="189"/>
    </row>
    <row r="259" spans="1:14" ht="24">
      <c r="A259" s="186" t="s">
        <v>413</v>
      </c>
      <c r="B259" s="187" t="s">
        <v>414</v>
      </c>
      <c r="C259" s="188">
        <f>SUM(C260:C262)</f>
        <v>-40480</v>
      </c>
      <c r="D259" s="188">
        <f aca="true" t="shared" si="46" ref="D259:K259">SUM(D260:D262)</f>
        <v>0</v>
      </c>
      <c r="E259" s="188">
        <f t="shared" si="46"/>
        <v>0</v>
      </c>
      <c r="F259" s="188">
        <f t="shared" si="46"/>
        <v>0</v>
      </c>
      <c r="G259" s="188">
        <f t="shared" si="46"/>
        <v>0</v>
      </c>
      <c r="H259" s="188">
        <f t="shared" si="46"/>
        <v>0</v>
      </c>
      <c r="I259" s="188">
        <f t="shared" si="46"/>
        <v>0</v>
      </c>
      <c r="J259" s="188">
        <f t="shared" si="46"/>
        <v>0</v>
      </c>
      <c r="K259" s="188">
        <f t="shared" si="46"/>
        <v>-35000</v>
      </c>
      <c r="L259" s="180"/>
      <c r="M259" s="180"/>
      <c r="N259" s="189"/>
    </row>
    <row r="260" spans="1:14" ht="24">
      <c r="A260" s="186" t="s">
        <v>482</v>
      </c>
      <c r="B260" s="187" t="s">
        <v>415</v>
      </c>
      <c r="C260" s="188">
        <v>-35000</v>
      </c>
      <c r="D260" s="183"/>
      <c r="E260" s="184"/>
      <c r="F260" s="184"/>
      <c r="G260" s="184"/>
      <c r="H260" s="180"/>
      <c r="I260" s="183"/>
      <c r="J260" s="180"/>
      <c r="K260" s="189">
        <v>-35000</v>
      </c>
      <c r="L260" s="180"/>
      <c r="M260" s="180"/>
      <c r="N260" s="189"/>
    </row>
    <row r="261" spans="1:14" ht="24">
      <c r="A261" s="186" t="s">
        <v>483</v>
      </c>
      <c r="B261" s="187" t="s">
        <v>169</v>
      </c>
      <c r="C261" s="188">
        <v>-680</v>
      </c>
      <c r="D261" s="183"/>
      <c r="E261" s="184"/>
      <c r="F261" s="184"/>
      <c r="G261" s="184"/>
      <c r="H261" s="180"/>
      <c r="I261" s="183"/>
      <c r="J261" s="180"/>
      <c r="K261" s="189">
        <v>0</v>
      </c>
      <c r="L261" s="180"/>
      <c r="M261" s="180"/>
      <c r="N261" s="189"/>
    </row>
    <row r="262" spans="1:14" ht="24">
      <c r="A262" s="186" t="s">
        <v>165</v>
      </c>
      <c r="B262" s="187" t="s">
        <v>167</v>
      </c>
      <c r="C262" s="188">
        <v>-4800</v>
      </c>
      <c r="D262" s="183"/>
      <c r="E262" s="184"/>
      <c r="F262" s="184"/>
      <c r="G262" s="184"/>
      <c r="H262" s="180"/>
      <c r="I262" s="183"/>
      <c r="J262" s="180"/>
      <c r="K262" s="189">
        <v>0</v>
      </c>
      <c r="L262" s="180"/>
      <c r="M262" s="180"/>
      <c r="N262" s="189"/>
    </row>
    <row r="263" spans="1:14" ht="24" hidden="1">
      <c r="A263" s="182" t="s">
        <v>416</v>
      </c>
      <c r="B263" s="179" t="s">
        <v>417</v>
      </c>
      <c r="C263" s="100">
        <f>C264+C266</f>
        <v>0</v>
      </c>
      <c r="D263" s="190">
        <f aca="true" t="shared" si="47" ref="D263:J263">SUM(D176-D98-97056)</f>
        <v>-97000.7</v>
      </c>
      <c r="E263" s="190">
        <f t="shared" si="47"/>
        <v>-97000.8</v>
      </c>
      <c r="F263" s="190">
        <f t="shared" si="47"/>
        <v>-97000.7</v>
      </c>
      <c r="G263" s="190">
        <f t="shared" si="47"/>
        <v>-64646</v>
      </c>
      <c r="H263" s="190">
        <f t="shared" si="47"/>
        <v>-96890.2</v>
      </c>
      <c r="I263" s="190">
        <f t="shared" si="47"/>
        <v>-96835</v>
      </c>
      <c r="J263" s="190">
        <f t="shared" si="47"/>
        <v>-97056</v>
      </c>
      <c r="K263" s="100">
        <f>K264+K266</f>
        <v>0</v>
      </c>
      <c r="L263" s="180"/>
      <c r="M263" s="180"/>
      <c r="N263" s="189"/>
    </row>
    <row r="264" spans="1:14" ht="24" hidden="1">
      <c r="A264" s="186" t="s">
        <v>418</v>
      </c>
      <c r="B264" s="187" t="s">
        <v>419</v>
      </c>
      <c r="C264" s="188">
        <f>C265</f>
        <v>0</v>
      </c>
      <c r="D264" s="190"/>
      <c r="E264" s="190"/>
      <c r="F264" s="190"/>
      <c r="G264" s="190"/>
      <c r="H264" s="190"/>
      <c r="I264" s="190"/>
      <c r="J264" s="190"/>
      <c r="K264" s="188">
        <f>K265</f>
        <v>0</v>
      </c>
      <c r="L264" s="190" t="e">
        <f>SUM(L176-L98-97056)</f>
        <v>#REF!</v>
      </c>
      <c r="M264" s="190" t="e">
        <f>SUM(M176-M98-97056)</f>
        <v>#REF!</v>
      </c>
      <c r="N264" s="100"/>
    </row>
    <row r="265" spans="1:14" ht="24" hidden="1">
      <c r="A265" s="186" t="s">
        <v>484</v>
      </c>
      <c r="B265" s="187" t="s">
        <v>420</v>
      </c>
      <c r="C265" s="188"/>
      <c r="D265" s="183"/>
      <c r="E265" s="184"/>
      <c r="F265" s="184"/>
      <c r="G265" s="184"/>
      <c r="H265" s="180"/>
      <c r="I265" s="183"/>
      <c r="J265" s="180"/>
      <c r="K265" s="189"/>
      <c r="L265" s="190" t="e">
        <f>SUM(L264*10/100)</f>
        <v>#REF!</v>
      </c>
      <c r="M265" s="191"/>
      <c r="N265" s="189"/>
    </row>
    <row r="266" spans="1:14" ht="24" hidden="1">
      <c r="A266" s="186" t="s">
        <v>421</v>
      </c>
      <c r="B266" s="187" t="s">
        <v>422</v>
      </c>
      <c r="C266" s="188">
        <f>C267</f>
        <v>0</v>
      </c>
      <c r="D266" s="183"/>
      <c r="E266" s="184"/>
      <c r="F266" s="184"/>
      <c r="G266" s="184"/>
      <c r="H266" s="180"/>
      <c r="I266" s="183"/>
      <c r="J266" s="180"/>
      <c r="K266" s="188">
        <f>K267</f>
        <v>0</v>
      </c>
      <c r="L266" s="180"/>
      <c r="M266" s="180"/>
      <c r="N266" s="189"/>
    </row>
    <row r="267" spans="1:14" ht="24" hidden="1">
      <c r="A267" s="186" t="s">
        <v>485</v>
      </c>
      <c r="B267" s="187" t="s">
        <v>423</v>
      </c>
      <c r="C267" s="188"/>
      <c r="D267" s="183"/>
      <c r="E267" s="184"/>
      <c r="F267" s="184"/>
      <c r="G267" s="184"/>
      <c r="H267" s="180"/>
      <c r="I267" s="183"/>
      <c r="J267" s="180"/>
      <c r="K267" s="189"/>
      <c r="L267" s="180"/>
      <c r="M267" s="180"/>
      <c r="N267" s="189"/>
    </row>
    <row r="268" spans="1:14" ht="24">
      <c r="A268" s="182" t="s">
        <v>424</v>
      </c>
      <c r="B268" s="179" t="s">
        <v>468</v>
      </c>
      <c r="C268" s="192">
        <f>C269+C273</f>
        <v>3466.0999999999767</v>
      </c>
      <c r="D268" s="183"/>
      <c r="E268" s="184"/>
      <c r="F268" s="184"/>
      <c r="G268" s="184"/>
      <c r="H268" s="180"/>
      <c r="I268" s="183"/>
      <c r="J268" s="180"/>
      <c r="K268" s="192">
        <f>K269+K273</f>
        <v>10.900000000023283</v>
      </c>
      <c r="L268" s="180"/>
      <c r="M268" s="180"/>
      <c r="N268" s="189"/>
    </row>
    <row r="269" spans="1:14" ht="12">
      <c r="A269" s="186" t="s">
        <v>469</v>
      </c>
      <c r="B269" s="187" t="s">
        <v>470</v>
      </c>
      <c r="C269" s="188">
        <f>SUM(C270:C272)</f>
        <v>-879335</v>
      </c>
      <c r="D269" s="188">
        <f aca="true" t="shared" si="48" ref="D269:K269">SUM(D270:D272)</f>
        <v>0</v>
      </c>
      <c r="E269" s="188">
        <f t="shared" si="48"/>
        <v>0</v>
      </c>
      <c r="F269" s="188">
        <f t="shared" si="48"/>
        <v>0</v>
      </c>
      <c r="G269" s="188">
        <f t="shared" si="48"/>
        <v>0</v>
      </c>
      <c r="H269" s="188">
        <f t="shared" si="48"/>
        <v>0</v>
      </c>
      <c r="I269" s="188">
        <f t="shared" si="48"/>
        <v>0</v>
      </c>
      <c r="J269" s="188">
        <f t="shared" si="48"/>
        <v>0</v>
      </c>
      <c r="K269" s="188">
        <f t="shared" si="48"/>
        <v>-808314.1</v>
      </c>
      <c r="L269" s="180"/>
      <c r="M269" s="180"/>
      <c r="N269" s="100"/>
    </row>
    <row r="270" spans="1:14" ht="12">
      <c r="A270" s="186" t="s">
        <v>471</v>
      </c>
      <c r="B270" s="187" t="s">
        <v>472</v>
      </c>
      <c r="C270" s="188">
        <v>-654643.6</v>
      </c>
      <c r="D270" s="183"/>
      <c r="E270" s="184"/>
      <c r="F270" s="184"/>
      <c r="G270" s="184"/>
      <c r="H270" s="180"/>
      <c r="I270" s="183"/>
      <c r="J270" s="180"/>
      <c r="K270" s="189">
        <v>-613569.9</v>
      </c>
      <c r="L270" s="180"/>
      <c r="M270" s="180"/>
      <c r="N270" s="100"/>
    </row>
    <row r="271" spans="1:14" ht="12">
      <c r="A271" s="186" t="s">
        <v>473</v>
      </c>
      <c r="B271" s="187" t="s">
        <v>172</v>
      </c>
      <c r="C271" s="188">
        <v>-82499.3</v>
      </c>
      <c r="D271" s="183"/>
      <c r="E271" s="184"/>
      <c r="F271" s="184"/>
      <c r="G271" s="184"/>
      <c r="H271" s="180"/>
      <c r="I271" s="183"/>
      <c r="J271" s="180"/>
      <c r="K271" s="189">
        <v>-72297.6</v>
      </c>
      <c r="L271" s="180"/>
      <c r="M271" s="180"/>
      <c r="N271" s="189"/>
    </row>
    <row r="272" spans="1:14" ht="12">
      <c r="A272" s="186" t="s">
        <v>171</v>
      </c>
      <c r="B272" s="187" t="s">
        <v>173</v>
      </c>
      <c r="C272" s="188">
        <v>-142192.1</v>
      </c>
      <c r="D272" s="183"/>
      <c r="E272" s="184"/>
      <c r="F272" s="184"/>
      <c r="G272" s="184"/>
      <c r="H272" s="180"/>
      <c r="I272" s="183"/>
      <c r="J272" s="180"/>
      <c r="K272" s="189">
        <v>-122446.6</v>
      </c>
      <c r="L272" s="180"/>
      <c r="M272" s="180"/>
      <c r="N272" s="189"/>
    </row>
    <row r="273" spans="1:14" ht="12">
      <c r="A273" s="186" t="s">
        <v>474</v>
      </c>
      <c r="B273" s="187" t="s">
        <v>475</v>
      </c>
      <c r="C273" s="188">
        <f>SUM(C274:C276)</f>
        <v>882801.1</v>
      </c>
      <c r="D273" s="188">
        <f aca="true" t="shared" si="49" ref="D273:K273">SUM(D274:D276)</f>
        <v>0</v>
      </c>
      <c r="E273" s="188">
        <f t="shared" si="49"/>
        <v>0</v>
      </c>
      <c r="F273" s="188">
        <f t="shared" si="49"/>
        <v>0</v>
      </c>
      <c r="G273" s="188">
        <f t="shared" si="49"/>
        <v>0</v>
      </c>
      <c r="H273" s="188">
        <f t="shared" si="49"/>
        <v>0</v>
      </c>
      <c r="I273" s="188">
        <f t="shared" si="49"/>
        <v>0</v>
      </c>
      <c r="J273" s="188">
        <f t="shared" si="49"/>
        <v>0</v>
      </c>
      <c r="K273" s="188">
        <f t="shared" si="49"/>
        <v>808325</v>
      </c>
      <c r="L273" s="180"/>
      <c r="M273" s="180"/>
      <c r="N273" s="189"/>
    </row>
    <row r="274" spans="1:14" ht="12">
      <c r="A274" s="186" t="s">
        <v>476</v>
      </c>
      <c r="B274" s="187" t="s">
        <v>477</v>
      </c>
      <c r="C274" s="188">
        <v>656367.7</v>
      </c>
      <c r="D274" s="183"/>
      <c r="E274" s="184"/>
      <c r="F274" s="184"/>
      <c r="G274" s="184"/>
      <c r="H274" s="180"/>
      <c r="I274" s="183"/>
      <c r="J274" s="180"/>
      <c r="K274" s="189">
        <v>611166.8</v>
      </c>
      <c r="L274" s="180"/>
      <c r="M274" s="180"/>
      <c r="N274" s="189"/>
    </row>
    <row r="275" spans="1:14" ht="12">
      <c r="A275" s="186" t="s">
        <v>478</v>
      </c>
      <c r="B275" s="187" t="s">
        <v>174</v>
      </c>
      <c r="C275" s="101">
        <v>83099.3</v>
      </c>
      <c r="D275" s="183"/>
      <c r="E275" s="184"/>
      <c r="F275" s="184"/>
      <c r="G275" s="184"/>
      <c r="H275" s="180"/>
      <c r="I275" s="183"/>
      <c r="J275" s="180"/>
      <c r="K275" s="101">
        <v>79292</v>
      </c>
      <c r="L275" s="180"/>
      <c r="M275" s="180"/>
      <c r="N275" s="189"/>
    </row>
    <row r="276" spans="1:14" ht="12">
      <c r="A276" s="186" t="s">
        <v>478</v>
      </c>
      <c r="B276" s="187" t="s">
        <v>175</v>
      </c>
      <c r="C276" s="101">
        <v>143334.1</v>
      </c>
      <c r="D276" s="183"/>
      <c r="E276" s="184"/>
      <c r="F276" s="184"/>
      <c r="G276" s="184"/>
      <c r="H276" s="180"/>
      <c r="I276" s="183"/>
      <c r="J276" s="180"/>
      <c r="K276" s="101">
        <v>117866.2</v>
      </c>
      <c r="L276" s="180"/>
      <c r="M276" s="180"/>
      <c r="N276" s="189"/>
    </row>
    <row r="277" spans="12:14" ht="15">
      <c r="L277" s="142"/>
      <c r="M277" s="142"/>
      <c r="N277" s="143"/>
    </row>
    <row r="278" spans="8:14" ht="12">
      <c r="H278" s="142"/>
      <c r="J278" s="142"/>
      <c r="K278" s="142"/>
      <c r="L278" s="142"/>
      <c r="M278" s="142"/>
      <c r="N278" s="142"/>
    </row>
    <row r="279" spans="8:14" ht="12">
      <c r="H279" s="142"/>
      <c r="J279" s="142"/>
      <c r="K279" s="142"/>
      <c r="L279" s="142"/>
      <c r="M279" s="142"/>
      <c r="N279" s="142"/>
    </row>
    <row r="280" spans="8:14" ht="12">
      <c r="H280" s="142"/>
      <c r="J280" s="142"/>
      <c r="K280" s="142"/>
      <c r="L280" s="142"/>
      <c r="M280" s="142"/>
      <c r="N280" s="142"/>
    </row>
    <row r="281" spans="8:14" ht="12">
      <c r="H281" s="142"/>
      <c r="J281" s="142"/>
      <c r="K281" s="142"/>
      <c r="L281" s="142"/>
      <c r="M281" s="142"/>
      <c r="N281" s="142"/>
    </row>
    <row r="282" spans="8:14" ht="12">
      <c r="H282" s="142"/>
      <c r="J282" s="142"/>
      <c r="K282" s="142"/>
      <c r="L282" s="142"/>
      <c r="M282" s="142"/>
      <c r="N282" s="142"/>
    </row>
    <row r="283" spans="8:14" ht="12">
      <c r="H283" s="142"/>
      <c r="J283" s="142"/>
      <c r="K283" s="142"/>
      <c r="L283" s="142"/>
      <c r="M283" s="142"/>
      <c r="N283" s="142"/>
    </row>
    <row r="284" spans="8:14" ht="12">
      <c r="H284" s="142"/>
      <c r="J284" s="142"/>
      <c r="K284" s="142"/>
      <c r="L284" s="142"/>
      <c r="M284" s="142"/>
      <c r="N284" s="142"/>
    </row>
    <row r="285" spans="8:14" ht="12">
      <c r="H285" s="142"/>
      <c r="J285" s="142"/>
      <c r="K285" s="142"/>
      <c r="L285" s="142"/>
      <c r="M285" s="142"/>
      <c r="N285" s="142"/>
    </row>
    <row r="286" spans="8:14" ht="12">
      <c r="H286" s="142"/>
      <c r="J286" s="142"/>
      <c r="K286" s="142"/>
      <c r="L286" s="142"/>
      <c r="M286" s="142"/>
      <c r="N286" s="142"/>
    </row>
    <row r="287" spans="8:14" ht="12">
      <c r="H287" s="142"/>
      <c r="J287" s="142"/>
      <c r="K287" s="142"/>
      <c r="L287" s="142"/>
      <c r="M287" s="142"/>
      <c r="N287" s="142"/>
    </row>
    <row r="288" spans="8:14" ht="12">
      <c r="H288" s="142"/>
      <c r="J288" s="142"/>
      <c r="K288" s="142"/>
      <c r="L288" s="142"/>
      <c r="M288" s="142"/>
      <c r="N288" s="142"/>
    </row>
    <row r="289" spans="8:14" ht="12">
      <c r="H289" s="142"/>
      <c r="J289" s="142"/>
      <c r="K289" s="142"/>
      <c r="L289" s="142"/>
      <c r="M289" s="142"/>
      <c r="N289" s="142"/>
    </row>
    <row r="290" spans="8:14" ht="12">
      <c r="H290" s="142"/>
      <c r="J290" s="142"/>
      <c r="K290" s="142"/>
      <c r="L290" s="142"/>
      <c r="M290" s="142"/>
      <c r="N290" s="142"/>
    </row>
    <row r="291" spans="8:14" ht="12">
      <c r="H291" s="142"/>
      <c r="J291" s="142"/>
      <c r="K291" s="142"/>
      <c r="L291" s="142"/>
      <c r="M291" s="142"/>
      <c r="N291" s="142"/>
    </row>
    <row r="292" spans="8:14" ht="12">
      <c r="H292" s="142"/>
      <c r="J292" s="142"/>
      <c r="K292" s="142"/>
      <c r="L292" s="142"/>
      <c r="M292" s="142"/>
      <c r="N292" s="142"/>
    </row>
    <row r="293" spans="8:14" ht="12">
      <c r="H293" s="142"/>
      <c r="J293" s="142"/>
      <c r="K293" s="142"/>
      <c r="L293" s="142"/>
      <c r="M293" s="142"/>
      <c r="N293" s="142"/>
    </row>
    <row r="294" spans="8:14" ht="12">
      <c r="H294" s="142"/>
      <c r="J294" s="142"/>
      <c r="K294" s="142"/>
      <c r="L294" s="142"/>
      <c r="M294" s="142"/>
      <c r="N294" s="142"/>
    </row>
    <row r="295" spans="8:14" ht="12">
      <c r="H295" s="142"/>
      <c r="J295" s="142"/>
      <c r="K295" s="142"/>
      <c r="L295" s="142"/>
      <c r="M295" s="142"/>
      <c r="N295" s="142"/>
    </row>
    <row r="296" spans="8:14" ht="12">
      <c r="H296" s="142"/>
      <c r="J296" s="142"/>
      <c r="K296" s="142"/>
      <c r="L296" s="142"/>
      <c r="M296" s="142"/>
      <c r="N296" s="142"/>
    </row>
    <row r="297" spans="8:14" ht="12">
      <c r="H297" s="142"/>
      <c r="J297" s="142"/>
      <c r="K297" s="142"/>
      <c r="L297" s="142"/>
      <c r="M297" s="142"/>
      <c r="N297" s="142"/>
    </row>
    <row r="298" spans="8:14" ht="12">
      <c r="H298" s="142"/>
      <c r="J298" s="142"/>
      <c r="K298" s="142"/>
      <c r="L298" s="142"/>
      <c r="M298" s="142"/>
      <c r="N298" s="142"/>
    </row>
    <row r="299" spans="8:14" ht="12">
      <c r="H299" s="142"/>
      <c r="J299" s="142"/>
      <c r="K299" s="142"/>
      <c r="L299" s="142"/>
      <c r="M299" s="142"/>
      <c r="N299" s="142"/>
    </row>
    <row r="300" spans="8:14" ht="12">
      <c r="H300" s="142"/>
      <c r="J300" s="142"/>
      <c r="K300" s="142"/>
      <c r="L300" s="142"/>
      <c r="M300" s="142"/>
      <c r="N300" s="142"/>
    </row>
    <row r="301" spans="8:14" ht="12">
      <c r="H301" s="142"/>
      <c r="J301" s="142"/>
      <c r="K301" s="142"/>
      <c r="L301" s="142"/>
      <c r="M301" s="142"/>
      <c r="N301" s="142"/>
    </row>
    <row r="302" spans="8:14" ht="12">
      <c r="H302" s="142"/>
      <c r="J302" s="142"/>
      <c r="K302" s="142"/>
      <c r="L302" s="142"/>
      <c r="M302" s="142"/>
      <c r="N302" s="142"/>
    </row>
    <row r="303" spans="8:14" ht="12">
      <c r="H303" s="142"/>
      <c r="J303" s="142"/>
      <c r="K303" s="142"/>
      <c r="L303" s="142"/>
      <c r="M303" s="142"/>
      <c r="N303" s="142"/>
    </row>
    <row r="304" spans="8:14" ht="12">
      <c r="H304" s="142"/>
      <c r="J304" s="142"/>
      <c r="K304" s="142"/>
      <c r="L304" s="142"/>
      <c r="M304" s="142"/>
      <c r="N304" s="142"/>
    </row>
    <row r="305" spans="8:14" ht="12">
      <c r="H305" s="142"/>
      <c r="J305" s="142"/>
      <c r="K305" s="142"/>
      <c r="L305" s="142"/>
      <c r="M305" s="142"/>
      <c r="N305" s="142"/>
    </row>
    <row r="306" spans="8:14" ht="12">
      <c r="H306" s="142"/>
      <c r="J306" s="142"/>
      <c r="K306" s="142"/>
      <c r="L306" s="142"/>
      <c r="M306" s="142"/>
      <c r="N306" s="142"/>
    </row>
    <row r="307" spans="8:14" ht="12">
      <c r="H307" s="142"/>
      <c r="J307" s="142"/>
      <c r="K307" s="142"/>
      <c r="L307" s="142"/>
      <c r="M307" s="142"/>
      <c r="N307" s="142"/>
    </row>
    <row r="308" spans="8:14" ht="12">
      <c r="H308" s="142"/>
      <c r="J308" s="142"/>
      <c r="K308" s="142"/>
      <c r="L308" s="142"/>
      <c r="M308" s="142"/>
      <c r="N308" s="142"/>
    </row>
    <row r="309" spans="8:14" ht="12">
      <c r="H309" s="142"/>
      <c r="J309" s="142"/>
      <c r="K309" s="142"/>
      <c r="L309" s="142"/>
      <c r="M309" s="142"/>
      <c r="N309" s="142"/>
    </row>
    <row r="310" spans="8:14" ht="12">
      <c r="H310" s="142"/>
      <c r="J310" s="142"/>
      <c r="K310" s="142"/>
      <c r="L310" s="142"/>
      <c r="M310" s="142"/>
      <c r="N310" s="142"/>
    </row>
    <row r="311" spans="8:14" ht="12">
      <c r="H311" s="142"/>
      <c r="J311" s="142"/>
      <c r="K311" s="142"/>
      <c r="L311" s="142"/>
      <c r="M311" s="142"/>
      <c r="N311" s="142"/>
    </row>
    <row r="312" spans="8:14" ht="12">
      <c r="H312" s="142"/>
      <c r="J312" s="142"/>
      <c r="K312" s="142"/>
      <c r="L312" s="142"/>
      <c r="M312" s="142"/>
      <c r="N312" s="142"/>
    </row>
    <row r="313" spans="8:14" ht="12">
      <c r="H313" s="142"/>
      <c r="J313" s="142"/>
      <c r="K313" s="142"/>
      <c r="L313" s="142"/>
      <c r="M313" s="142"/>
      <c r="N313" s="142"/>
    </row>
    <row r="314" spans="8:14" ht="12">
      <c r="H314" s="142"/>
      <c r="J314" s="142"/>
      <c r="K314" s="142"/>
      <c r="L314" s="142"/>
      <c r="M314" s="142"/>
      <c r="N314" s="142"/>
    </row>
    <row r="315" spans="8:14" ht="12">
      <c r="H315" s="142"/>
      <c r="J315" s="142"/>
      <c r="K315" s="142"/>
      <c r="L315" s="142"/>
      <c r="M315" s="142"/>
      <c r="N315" s="142"/>
    </row>
    <row r="316" spans="8:14" ht="12">
      <c r="H316" s="142"/>
      <c r="J316" s="142"/>
      <c r="K316" s="142"/>
      <c r="L316" s="142"/>
      <c r="M316" s="142"/>
      <c r="N316" s="142"/>
    </row>
    <row r="317" spans="8:14" ht="12">
      <c r="H317" s="142"/>
      <c r="J317" s="142"/>
      <c r="K317" s="142"/>
      <c r="L317" s="142"/>
      <c r="M317" s="142"/>
      <c r="N317" s="142"/>
    </row>
    <row r="318" spans="8:14" ht="12">
      <c r="H318" s="142"/>
      <c r="J318" s="142"/>
      <c r="K318" s="142"/>
      <c r="L318" s="142"/>
      <c r="M318" s="142"/>
      <c r="N318" s="142"/>
    </row>
    <row r="319" spans="8:14" ht="12">
      <c r="H319" s="142"/>
      <c r="J319" s="142"/>
      <c r="K319" s="142"/>
      <c r="L319" s="142"/>
      <c r="M319" s="142"/>
      <c r="N319" s="142"/>
    </row>
    <row r="320" spans="8:14" ht="12">
      <c r="H320" s="142"/>
      <c r="J320" s="142"/>
      <c r="K320" s="142"/>
      <c r="L320" s="142"/>
      <c r="M320" s="142"/>
      <c r="N320" s="142"/>
    </row>
    <row r="321" spans="8:14" ht="12">
      <c r="H321" s="142"/>
      <c r="J321" s="142"/>
      <c r="K321" s="142"/>
      <c r="L321" s="142"/>
      <c r="M321" s="142"/>
      <c r="N321" s="142"/>
    </row>
    <row r="322" spans="8:14" ht="12">
      <c r="H322" s="142"/>
      <c r="J322" s="142"/>
      <c r="K322" s="142"/>
      <c r="L322" s="142"/>
      <c r="M322" s="142"/>
      <c r="N322" s="142"/>
    </row>
    <row r="323" spans="8:14" ht="12">
      <c r="H323" s="142"/>
      <c r="J323" s="142"/>
      <c r="K323" s="142"/>
      <c r="L323" s="142"/>
      <c r="M323" s="142"/>
      <c r="N323" s="142"/>
    </row>
    <row r="324" spans="8:14" ht="12">
      <c r="H324" s="142"/>
      <c r="J324" s="142"/>
      <c r="K324" s="142"/>
      <c r="L324" s="142"/>
      <c r="M324" s="142"/>
      <c r="N324" s="142"/>
    </row>
    <row r="325" spans="8:14" ht="12">
      <c r="H325" s="142"/>
      <c r="J325" s="142"/>
      <c r="K325" s="142"/>
      <c r="L325" s="142"/>
      <c r="M325" s="142"/>
      <c r="N325" s="142"/>
    </row>
    <row r="326" spans="8:14" ht="12">
      <c r="H326" s="142"/>
      <c r="J326" s="142"/>
      <c r="K326" s="142"/>
      <c r="L326" s="142"/>
      <c r="M326" s="142"/>
      <c r="N326" s="142"/>
    </row>
    <row r="327" spans="8:14" ht="12">
      <c r="H327" s="142"/>
      <c r="J327" s="142"/>
      <c r="K327" s="142"/>
      <c r="L327" s="142"/>
      <c r="M327" s="142"/>
      <c r="N327" s="142"/>
    </row>
    <row r="328" spans="8:14" ht="12">
      <c r="H328" s="142"/>
      <c r="J328" s="142"/>
      <c r="K328" s="142"/>
      <c r="L328" s="142"/>
      <c r="M328" s="142"/>
      <c r="N328" s="142"/>
    </row>
    <row r="329" spans="8:14" ht="12">
      <c r="H329" s="142"/>
      <c r="J329" s="142"/>
      <c r="K329" s="142"/>
      <c r="L329" s="142"/>
      <c r="M329" s="142"/>
      <c r="N329" s="142"/>
    </row>
    <row r="330" spans="8:14" ht="12">
      <c r="H330" s="142"/>
      <c r="J330" s="142"/>
      <c r="K330" s="142"/>
      <c r="L330" s="142"/>
      <c r="M330" s="142"/>
      <c r="N330" s="142"/>
    </row>
    <row r="331" spans="8:14" ht="12">
      <c r="H331" s="142"/>
      <c r="J331" s="142"/>
      <c r="K331" s="142"/>
      <c r="L331" s="142"/>
      <c r="M331" s="142"/>
      <c r="N331" s="142"/>
    </row>
    <row r="332" spans="8:14" ht="12">
      <c r="H332" s="142"/>
      <c r="J332" s="142"/>
      <c r="K332" s="142"/>
      <c r="L332" s="142"/>
      <c r="M332" s="142"/>
      <c r="N332" s="142"/>
    </row>
    <row r="333" spans="8:14" ht="12">
      <c r="H333" s="142"/>
      <c r="J333" s="142"/>
      <c r="K333" s="142"/>
      <c r="L333" s="142"/>
      <c r="M333" s="142"/>
      <c r="N333" s="142"/>
    </row>
    <row r="334" spans="8:14" ht="12">
      <c r="H334" s="142"/>
      <c r="J334" s="142"/>
      <c r="K334" s="142"/>
      <c r="L334" s="142"/>
      <c r="M334" s="142"/>
      <c r="N334" s="142"/>
    </row>
    <row r="335" spans="8:14" ht="12">
      <c r="H335" s="142"/>
      <c r="J335" s="142"/>
      <c r="K335" s="142"/>
      <c r="L335" s="142"/>
      <c r="M335" s="142"/>
      <c r="N335" s="142"/>
    </row>
    <row r="336" spans="8:14" ht="12">
      <c r="H336" s="142"/>
      <c r="J336" s="142"/>
      <c r="K336" s="142"/>
      <c r="L336" s="142"/>
      <c r="M336" s="142"/>
      <c r="N336" s="142"/>
    </row>
    <row r="337" spans="8:14" ht="12">
      <c r="H337" s="142"/>
      <c r="J337" s="142"/>
      <c r="K337" s="142"/>
      <c r="L337" s="142"/>
      <c r="M337" s="142"/>
      <c r="N337" s="142"/>
    </row>
    <row r="338" spans="8:14" ht="12">
      <c r="H338" s="142"/>
      <c r="J338" s="142"/>
      <c r="K338" s="142"/>
      <c r="L338" s="142"/>
      <c r="M338" s="142"/>
      <c r="N338" s="142"/>
    </row>
    <row r="339" spans="8:14" ht="12">
      <c r="H339" s="142"/>
      <c r="J339" s="142"/>
      <c r="K339" s="142"/>
      <c r="L339" s="142"/>
      <c r="M339" s="142"/>
      <c r="N339" s="142"/>
    </row>
    <row r="340" spans="8:14" ht="12">
      <c r="H340" s="142"/>
      <c r="J340" s="142"/>
      <c r="K340" s="142"/>
      <c r="L340" s="142"/>
      <c r="M340" s="142"/>
      <c r="N340" s="142"/>
    </row>
    <row r="341" spans="8:14" ht="12">
      <c r="H341" s="142"/>
      <c r="J341" s="142"/>
      <c r="K341" s="142"/>
      <c r="L341" s="142"/>
      <c r="M341" s="142"/>
      <c r="N341" s="142"/>
    </row>
    <row r="342" spans="8:14" ht="12">
      <c r="H342" s="142"/>
      <c r="J342" s="142"/>
      <c r="K342" s="142"/>
      <c r="L342" s="142"/>
      <c r="M342" s="142"/>
      <c r="N342" s="142"/>
    </row>
    <row r="343" spans="8:14" ht="12">
      <c r="H343" s="142"/>
      <c r="J343" s="142"/>
      <c r="K343" s="142"/>
      <c r="L343" s="142"/>
      <c r="M343" s="142"/>
      <c r="N343" s="142"/>
    </row>
    <row r="344" spans="8:14" ht="12">
      <c r="H344" s="142"/>
      <c r="J344" s="142"/>
      <c r="K344" s="142"/>
      <c r="L344" s="142"/>
      <c r="M344" s="142"/>
      <c r="N344" s="142"/>
    </row>
    <row r="345" spans="8:14" ht="12">
      <c r="H345" s="142"/>
      <c r="J345" s="142"/>
      <c r="K345" s="142"/>
      <c r="L345" s="142"/>
      <c r="M345" s="142"/>
      <c r="N345" s="142"/>
    </row>
    <row r="346" spans="8:14" ht="12">
      <c r="H346" s="142"/>
      <c r="J346" s="142"/>
      <c r="K346" s="142"/>
      <c r="L346" s="142"/>
      <c r="M346" s="142"/>
      <c r="N346" s="142"/>
    </row>
    <row r="347" spans="8:14" ht="12">
      <c r="H347" s="142"/>
      <c r="J347" s="142"/>
      <c r="K347" s="142"/>
      <c r="L347" s="142"/>
      <c r="M347" s="142"/>
      <c r="N347" s="142"/>
    </row>
    <row r="348" spans="8:14" ht="12">
      <c r="H348" s="142"/>
      <c r="J348" s="142"/>
      <c r="K348" s="142"/>
      <c r="L348" s="142"/>
      <c r="M348" s="142"/>
      <c r="N348" s="142"/>
    </row>
    <row r="349" spans="8:14" ht="12">
      <c r="H349" s="142"/>
      <c r="J349" s="142"/>
      <c r="K349" s="142"/>
      <c r="L349" s="142"/>
      <c r="M349" s="142"/>
      <c r="N349" s="142"/>
    </row>
    <row r="350" spans="8:14" ht="12">
      <c r="H350" s="142"/>
      <c r="J350" s="142"/>
      <c r="K350" s="142"/>
      <c r="L350" s="142"/>
      <c r="M350" s="142"/>
      <c r="N350" s="142"/>
    </row>
    <row r="351" spans="8:14" ht="12">
      <c r="H351" s="142"/>
      <c r="J351" s="142"/>
      <c r="K351" s="142"/>
      <c r="L351" s="142"/>
      <c r="M351" s="142"/>
      <c r="N351" s="142"/>
    </row>
    <row r="352" spans="8:14" ht="12">
      <c r="H352" s="142"/>
      <c r="J352" s="142"/>
      <c r="K352" s="142"/>
      <c r="L352" s="142"/>
      <c r="M352" s="142"/>
      <c r="N352" s="142"/>
    </row>
    <row r="353" spans="8:14" ht="12">
      <c r="H353" s="142"/>
      <c r="J353" s="142"/>
      <c r="K353" s="142"/>
      <c r="L353" s="142"/>
      <c r="M353" s="142"/>
      <c r="N353" s="142"/>
    </row>
    <row r="354" spans="8:14" ht="12">
      <c r="H354" s="142"/>
      <c r="J354" s="142"/>
      <c r="K354" s="142"/>
      <c r="L354" s="142"/>
      <c r="M354" s="142"/>
      <c r="N354" s="142"/>
    </row>
    <row r="355" spans="8:14" ht="12">
      <c r="H355" s="142"/>
      <c r="J355" s="142"/>
      <c r="K355" s="142"/>
      <c r="L355" s="142"/>
      <c r="M355" s="142"/>
      <c r="N355" s="142"/>
    </row>
    <row r="356" spans="8:14" ht="12">
      <c r="H356" s="142"/>
      <c r="J356" s="142"/>
      <c r="K356" s="142"/>
      <c r="L356" s="142"/>
      <c r="M356" s="142"/>
      <c r="N356" s="142"/>
    </row>
    <row r="357" spans="8:14" ht="12">
      <c r="H357" s="142"/>
      <c r="J357" s="142"/>
      <c r="K357" s="142"/>
      <c r="L357" s="142"/>
      <c r="M357" s="142"/>
      <c r="N357" s="142"/>
    </row>
    <row r="358" spans="8:14" ht="12">
      <c r="H358" s="142"/>
      <c r="J358" s="142"/>
      <c r="K358" s="142"/>
      <c r="L358" s="142"/>
      <c r="M358" s="142"/>
      <c r="N358" s="142"/>
    </row>
    <row r="359" spans="8:14" ht="12">
      <c r="H359" s="142"/>
      <c r="J359" s="142"/>
      <c r="K359" s="142"/>
      <c r="L359" s="142"/>
      <c r="M359" s="142"/>
      <c r="N359" s="142"/>
    </row>
    <row r="360" spans="8:14" ht="12">
      <c r="H360" s="142"/>
      <c r="J360" s="142"/>
      <c r="K360" s="142"/>
      <c r="L360" s="142"/>
      <c r="M360" s="142"/>
      <c r="N360" s="142"/>
    </row>
    <row r="361" spans="8:14" ht="12">
      <c r="H361" s="142"/>
      <c r="J361" s="142"/>
      <c r="K361" s="142"/>
      <c r="L361" s="142"/>
      <c r="M361" s="142"/>
      <c r="N361" s="142"/>
    </row>
    <row r="362" spans="8:14" ht="12">
      <c r="H362" s="142"/>
      <c r="J362" s="142"/>
      <c r="K362" s="142"/>
      <c r="L362" s="142"/>
      <c r="M362" s="142"/>
      <c r="N362" s="142"/>
    </row>
    <row r="363" spans="8:14" ht="12">
      <c r="H363" s="142"/>
      <c r="J363" s="142"/>
      <c r="K363" s="142"/>
      <c r="L363" s="142"/>
      <c r="M363" s="142"/>
      <c r="N363" s="142"/>
    </row>
    <row r="364" spans="8:14" ht="12">
      <c r="H364" s="142"/>
      <c r="J364" s="142"/>
      <c r="K364" s="142"/>
      <c r="L364" s="142"/>
      <c r="M364" s="142"/>
      <c r="N364" s="142"/>
    </row>
    <row r="365" spans="8:14" ht="12">
      <c r="H365" s="142"/>
      <c r="J365" s="142"/>
      <c r="K365" s="142"/>
      <c r="L365" s="142"/>
      <c r="M365" s="142"/>
      <c r="N365" s="142"/>
    </row>
    <row r="366" spans="8:14" ht="12">
      <c r="H366" s="142"/>
      <c r="J366" s="142"/>
      <c r="K366" s="142"/>
      <c r="L366" s="142"/>
      <c r="M366" s="142"/>
      <c r="N366" s="142"/>
    </row>
    <row r="367" spans="8:14" ht="12">
      <c r="H367" s="142"/>
      <c r="J367" s="142"/>
      <c r="K367" s="142"/>
      <c r="L367" s="142"/>
      <c r="M367" s="142"/>
      <c r="N367" s="142"/>
    </row>
    <row r="368" spans="8:14" ht="12">
      <c r="H368" s="142"/>
      <c r="J368" s="142"/>
      <c r="K368" s="142"/>
      <c r="L368" s="142"/>
      <c r="M368" s="142"/>
      <c r="N368" s="142"/>
    </row>
    <row r="369" spans="8:14" ht="12">
      <c r="H369" s="142"/>
      <c r="J369" s="142"/>
      <c r="K369" s="142"/>
      <c r="L369" s="142"/>
      <c r="M369" s="142"/>
      <c r="N369" s="142"/>
    </row>
    <row r="370" spans="8:14" ht="12">
      <c r="H370" s="142"/>
      <c r="J370" s="142"/>
      <c r="K370" s="142"/>
      <c r="L370" s="142"/>
      <c r="M370" s="142"/>
      <c r="N370" s="142"/>
    </row>
    <row r="371" spans="8:14" ht="12">
      <c r="H371" s="142"/>
      <c r="J371" s="142"/>
      <c r="K371" s="142"/>
      <c r="L371" s="142"/>
      <c r="M371" s="142"/>
      <c r="N371" s="142"/>
    </row>
    <row r="372" spans="8:14" ht="12">
      <c r="H372" s="142"/>
      <c r="J372" s="142"/>
      <c r="K372" s="142"/>
      <c r="L372" s="142"/>
      <c r="M372" s="142"/>
      <c r="N372" s="142"/>
    </row>
    <row r="373" spans="8:14" ht="12">
      <c r="H373" s="142"/>
      <c r="J373" s="142"/>
      <c r="K373" s="142"/>
      <c r="L373" s="142"/>
      <c r="M373" s="142"/>
      <c r="N373" s="142"/>
    </row>
    <row r="374" spans="8:14" ht="12">
      <c r="H374" s="142"/>
      <c r="J374" s="142"/>
      <c r="K374" s="142"/>
      <c r="L374" s="142"/>
      <c r="M374" s="142"/>
      <c r="N374" s="142"/>
    </row>
    <row r="375" spans="8:14" ht="12">
      <c r="H375" s="142"/>
      <c r="J375" s="142"/>
      <c r="K375" s="142"/>
      <c r="L375" s="142"/>
      <c r="M375" s="142"/>
      <c r="N375" s="142"/>
    </row>
    <row r="376" spans="8:14" ht="12">
      <c r="H376" s="142"/>
      <c r="J376" s="142"/>
      <c r="K376" s="142"/>
      <c r="L376" s="142"/>
      <c r="M376" s="142"/>
      <c r="N376" s="142"/>
    </row>
    <row r="377" spans="8:14" ht="12">
      <c r="H377" s="142"/>
      <c r="J377" s="142"/>
      <c r="K377" s="142"/>
      <c r="L377" s="142"/>
      <c r="M377" s="142"/>
      <c r="N377" s="142"/>
    </row>
    <row r="378" spans="8:14" ht="12">
      <c r="H378" s="142"/>
      <c r="J378" s="142"/>
      <c r="K378" s="142"/>
      <c r="L378" s="142"/>
      <c r="M378" s="142"/>
      <c r="N378" s="142"/>
    </row>
    <row r="379" spans="8:14" ht="12">
      <c r="H379" s="142"/>
      <c r="J379" s="142"/>
      <c r="K379" s="142"/>
      <c r="L379" s="142"/>
      <c r="M379" s="142"/>
      <c r="N379" s="142"/>
    </row>
    <row r="380" spans="8:14" ht="12">
      <c r="H380" s="142"/>
      <c r="J380" s="142"/>
      <c r="K380" s="142"/>
      <c r="L380" s="142"/>
      <c r="M380" s="142"/>
      <c r="N380" s="142"/>
    </row>
    <row r="381" spans="8:14" ht="12">
      <c r="H381" s="142"/>
      <c r="J381" s="142"/>
      <c r="K381" s="142"/>
      <c r="L381" s="142"/>
      <c r="M381" s="142"/>
      <c r="N381" s="142"/>
    </row>
    <row r="382" spans="8:14" ht="12">
      <c r="H382" s="142"/>
      <c r="J382" s="142"/>
      <c r="K382" s="142"/>
      <c r="L382" s="142"/>
      <c r="M382" s="142"/>
      <c r="N382" s="142"/>
    </row>
    <row r="383" spans="8:14" ht="12">
      <c r="H383" s="142"/>
      <c r="J383" s="142"/>
      <c r="K383" s="142"/>
      <c r="L383" s="142"/>
      <c r="M383" s="142"/>
      <c r="N383" s="142"/>
    </row>
    <row r="384" spans="8:14" ht="12">
      <c r="H384" s="142"/>
      <c r="J384" s="142"/>
      <c r="K384" s="142"/>
      <c r="L384" s="142"/>
      <c r="M384" s="142"/>
      <c r="N384" s="142"/>
    </row>
    <row r="385" spans="8:14" ht="12">
      <c r="H385" s="142"/>
      <c r="J385" s="142"/>
      <c r="K385" s="142"/>
      <c r="L385" s="142"/>
      <c r="M385" s="142"/>
      <c r="N385" s="142"/>
    </row>
    <row r="386" spans="8:14" ht="12">
      <c r="H386" s="142"/>
      <c r="J386" s="142"/>
      <c r="K386" s="142"/>
      <c r="L386" s="142"/>
      <c r="M386" s="142"/>
      <c r="N386" s="142"/>
    </row>
    <row r="387" spans="8:14" ht="12">
      <c r="H387" s="142"/>
      <c r="J387" s="142"/>
      <c r="K387" s="142"/>
      <c r="L387" s="142"/>
      <c r="M387" s="142"/>
      <c r="N387" s="142"/>
    </row>
    <row r="388" spans="8:14" ht="12">
      <c r="H388" s="142"/>
      <c r="J388" s="142"/>
      <c r="K388" s="142"/>
      <c r="L388" s="142"/>
      <c r="M388" s="142"/>
      <c r="N388" s="142"/>
    </row>
    <row r="389" spans="8:14" ht="12">
      <c r="H389" s="142"/>
      <c r="J389" s="142"/>
      <c r="K389" s="142"/>
      <c r="L389" s="142"/>
      <c r="M389" s="142"/>
      <c r="N389" s="142"/>
    </row>
    <row r="390" spans="8:14" ht="12">
      <c r="H390" s="142"/>
      <c r="J390" s="142"/>
      <c r="K390" s="142"/>
      <c r="L390" s="142"/>
      <c r="M390" s="142"/>
      <c r="N390" s="142"/>
    </row>
    <row r="391" spans="8:14" ht="12">
      <c r="H391" s="142"/>
      <c r="J391" s="142"/>
      <c r="K391" s="142"/>
      <c r="L391" s="142"/>
      <c r="M391" s="142"/>
      <c r="N391" s="142"/>
    </row>
    <row r="392" spans="8:14" ht="12">
      <c r="H392" s="142"/>
      <c r="J392" s="142"/>
      <c r="K392" s="142"/>
      <c r="L392" s="142"/>
      <c r="M392" s="142"/>
      <c r="N392" s="142"/>
    </row>
    <row r="393" spans="8:14" ht="12">
      <c r="H393" s="142"/>
      <c r="J393" s="142"/>
      <c r="K393" s="142"/>
      <c r="L393" s="142"/>
      <c r="M393" s="142"/>
      <c r="N393" s="142"/>
    </row>
    <row r="394" spans="8:14" ht="12">
      <c r="H394" s="142"/>
      <c r="J394" s="142"/>
      <c r="K394" s="142"/>
      <c r="L394" s="142"/>
      <c r="M394" s="142"/>
      <c r="N394" s="142"/>
    </row>
    <row r="395" spans="8:14" ht="12">
      <c r="H395" s="142"/>
      <c r="J395" s="142"/>
      <c r="K395" s="142"/>
      <c r="L395" s="142"/>
      <c r="M395" s="142"/>
      <c r="N395" s="142"/>
    </row>
    <row r="396" spans="8:14" ht="12">
      <c r="H396" s="142"/>
      <c r="J396" s="142"/>
      <c r="K396" s="142"/>
      <c r="L396" s="142"/>
      <c r="M396" s="142"/>
      <c r="N396" s="142"/>
    </row>
    <row r="397" spans="8:14" ht="12">
      <c r="H397" s="142"/>
      <c r="J397" s="142"/>
      <c r="K397" s="142"/>
      <c r="L397" s="142"/>
      <c r="M397" s="142"/>
      <c r="N397" s="142"/>
    </row>
    <row r="398" spans="8:14" ht="12">
      <c r="H398" s="142"/>
      <c r="J398" s="142"/>
      <c r="K398" s="142"/>
      <c r="L398" s="142"/>
      <c r="M398" s="142"/>
      <c r="N398" s="142"/>
    </row>
    <row r="399" spans="8:14" ht="12">
      <c r="H399" s="142"/>
      <c r="J399" s="142"/>
      <c r="K399" s="142"/>
      <c r="L399" s="142"/>
      <c r="M399" s="142"/>
      <c r="N399" s="142"/>
    </row>
    <row r="400" spans="8:14" ht="12">
      <c r="H400" s="142"/>
      <c r="J400" s="142"/>
      <c r="K400" s="142"/>
      <c r="L400" s="142"/>
      <c r="M400" s="142"/>
      <c r="N400" s="142"/>
    </row>
    <row r="401" spans="8:14" ht="12">
      <c r="H401" s="142"/>
      <c r="J401" s="142"/>
      <c r="K401" s="142"/>
      <c r="L401" s="142"/>
      <c r="M401" s="142"/>
      <c r="N401" s="142"/>
    </row>
    <row r="402" spans="8:14" ht="12">
      <c r="H402" s="142"/>
      <c r="J402" s="142"/>
      <c r="K402" s="142"/>
      <c r="L402" s="142"/>
      <c r="M402" s="142"/>
      <c r="N402" s="142"/>
    </row>
    <row r="403" spans="8:14" ht="12">
      <c r="H403" s="142"/>
      <c r="J403" s="142"/>
      <c r="K403" s="142"/>
      <c r="L403" s="142"/>
      <c r="M403" s="142"/>
      <c r="N403" s="142"/>
    </row>
    <row r="404" spans="8:14" ht="12">
      <c r="H404" s="142"/>
      <c r="J404" s="142"/>
      <c r="K404" s="142"/>
      <c r="L404" s="142"/>
      <c r="M404" s="142"/>
      <c r="N404" s="142"/>
    </row>
    <row r="405" spans="8:14" ht="12">
      <c r="H405" s="142"/>
      <c r="J405" s="142"/>
      <c r="K405" s="142"/>
      <c r="L405" s="142"/>
      <c r="M405" s="142"/>
      <c r="N405" s="142"/>
    </row>
    <row r="406" spans="8:14" ht="12">
      <c r="H406" s="142"/>
      <c r="J406" s="142"/>
      <c r="K406" s="142"/>
      <c r="L406" s="142"/>
      <c r="M406" s="142"/>
      <c r="N406" s="142"/>
    </row>
    <row r="407" spans="8:14" ht="12">
      <c r="H407" s="142"/>
      <c r="J407" s="142"/>
      <c r="K407" s="142"/>
      <c r="L407" s="142"/>
      <c r="M407" s="142"/>
      <c r="N407" s="142"/>
    </row>
    <row r="408" spans="8:14" ht="12">
      <c r="H408" s="142"/>
      <c r="J408" s="142"/>
      <c r="K408" s="142"/>
      <c r="L408" s="142"/>
      <c r="M408" s="142"/>
      <c r="N408" s="142"/>
    </row>
    <row r="409" spans="8:14" ht="12">
      <c r="H409" s="142"/>
      <c r="J409" s="142"/>
      <c r="K409" s="142"/>
      <c r="L409" s="142"/>
      <c r="M409" s="142"/>
      <c r="N409" s="142"/>
    </row>
    <row r="410" spans="8:14" ht="12">
      <c r="H410" s="142"/>
      <c r="J410" s="142"/>
      <c r="K410" s="142"/>
      <c r="L410" s="142"/>
      <c r="M410" s="142"/>
      <c r="N410" s="142"/>
    </row>
    <row r="411" spans="8:14" ht="12">
      <c r="H411" s="142"/>
      <c r="J411" s="142"/>
      <c r="K411" s="142"/>
      <c r="L411" s="142"/>
      <c r="M411" s="142"/>
      <c r="N411" s="142"/>
    </row>
    <row r="412" spans="8:14" ht="12">
      <c r="H412" s="142"/>
      <c r="J412" s="142"/>
      <c r="K412" s="142"/>
      <c r="L412" s="142"/>
      <c r="M412" s="142"/>
      <c r="N412" s="142"/>
    </row>
    <row r="413" spans="8:14" ht="12">
      <c r="H413" s="142"/>
      <c r="J413" s="142"/>
      <c r="K413" s="142"/>
      <c r="L413" s="142"/>
      <c r="M413" s="142"/>
      <c r="N413" s="142"/>
    </row>
    <row r="414" spans="8:14" ht="12">
      <c r="H414" s="142"/>
      <c r="J414" s="142"/>
      <c r="K414" s="142"/>
      <c r="L414" s="142"/>
      <c r="M414" s="142"/>
      <c r="N414" s="142"/>
    </row>
    <row r="415" spans="8:14" ht="12">
      <c r="H415" s="142"/>
      <c r="J415" s="142"/>
      <c r="K415" s="142"/>
      <c r="L415" s="142"/>
      <c r="M415" s="142"/>
      <c r="N415" s="142"/>
    </row>
    <row r="416" spans="8:14" ht="12">
      <c r="H416" s="142"/>
      <c r="J416" s="142"/>
      <c r="K416" s="142"/>
      <c r="L416" s="142"/>
      <c r="M416" s="142"/>
      <c r="N416" s="142"/>
    </row>
    <row r="417" spans="8:14" ht="12">
      <c r="H417" s="142"/>
      <c r="J417" s="142"/>
      <c r="K417" s="142"/>
      <c r="L417" s="142"/>
      <c r="M417" s="142"/>
      <c r="N417" s="142"/>
    </row>
    <row r="418" spans="8:14" ht="12">
      <c r="H418" s="142"/>
      <c r="J418" s="142"/>
      <c r="K418" s="142"/>
      <c r="L418" s="142"/>
      <c r="M418" s="142"/>
      <c r="N418" s="142"/>
    </row>
    <row r="419" spans="8:14" ht="12">
      <c r="H419" s="142"/>
      <c r="J419" s="142"/>
      <c r="K419" s="142"/>
      <c r="L419" s="142"/>
      <c r="M419" s="142"/>
      <c r="N419" s="142"/>
    </row>
    <row r="420" spans="8:14" ht="12">
      <c r="H420" s="142"/>
      <c r="J420" s="142"/>
      <c r="K420" s="142"/>
      <c r="L420" s="142"/>
      <c r="M420" s="142"/>
      <c r="N420" s="142"/>
    </row>
    <row r="421" spans="8:14" ht="12">
      <c r="H421" s="142"/>
      <c r="J421" s="142"/>
      <c r="K421" s="142"/>
      <c r="L421" s="142"/>
      <c r="M421" s="142"/>
      <c r="N421" s="142"/>
    </row>
    <row r="422" spans="8:14" ht="12">
      <c r="H422" s="142"/>
      <c r="J422" s="142"/>
      <c r="K422" s="142"/>
      <c r="L422" s="142"/>
      <c r="M422" s="142"/>
      <c r="N422" s="142"/>
    </row>
    <row r="423" spans="8:14" ht="12">
      <c r="H423" s="142"/>
      <c r="J423" s="142"/>
      <c r="K423" s="142"/>
      <c r="L423" s="142"/>
      <c r="M423" s="142"/>
      <c r="N423" s="142"/>
    </row>
    <row r="424" spans="8:14" ht="12">
      <c r="H424" s="142"/>
      <c r="J424" s="142"/>
      <c r="K424" s="142"/>
      <c r="L424" s="142"/>
      <c r="M424" s="142"/>
      <c r="N424" s="142"/>
    </row>
    <row r="425" spans="8:14" ht="12">
      <c r="H425" s="142"/>
      <c r="J425" s="142"/>
      <c r="K425" s="142"/>
      <c r="L425" s="142"/>
      <c r="M425" s="142"/>
      <c r="N425" s="142"/>
    </row>
    <row r="426" spans="8:14" ht="12">
      <c r="H426" s="142"/>
      <c r="J426" s="142"/>
      <c r="K426" s="142"/>
      <c r="L426" s="142"/>
      <c r="M426" s="142"/>
      <c r="N426" s="142"/>
    </row>
    <row r="427" spans="8:14" ht="12">
      <c r="H427" s="142"/>
      <c r="J427" s="142"/>
      <c r="K427" s="142"/>
      <c r="L427" s="142"/>
      <c r="M427" s="142"/>
      <c r="N427" s="142"/>
    </row>
    <row r="428" spans="8:14" ht="12">
      <c r="H428" s="142"/>
      <c r="J428" s="142"/>
      <c r="K428" s="142"/>
      <c r="L428" s="142"/>
      <c r="M428" s="142"/>
      <c r="N428" s="142"/>
    </row>
    <row r="429" spans="8:14" ht="12">
      <c r="H429" s="142"/>
      <c r="J429" s="142"/>
      <c r="K429" s="142"/>
      <c r="L429" s="142"/>
      <c r="M429" s="142"/>
      <c r="N429" s="142"/>
    </row>
    <row r="430" spans="8:14" ht="12">
      <c r="H430" s="142"/>
      <c r="J430" s="142"/>
      <c r="K430" s="142"/>
      <c r="L430" s="142"/>
      <c r="M430" s="142"/>
      <c r="N430" s="142"/>
    </row>
    <row r="431" spans="8:14" ht="12">
      <c r="H431" s="142"/>
      <c r="J431" s="142"/>
      <c r="K431" s="142"/>
      <c r="L431" s="142"/>
      <c r="M431" s="142"/>
      <c r="N431" s="142"/>
    </row>
    <row r="432" spans="8:14" ht="12">
      <c r="H432" s="142"/>
      <c r="J432" s="142"/>
      <c r="K432" s="142"/>
      <c r="L432" s="142"/>
      <c r="M432" s="142"/>
      <c r="N432" s="142"/>
    </row>
    <row r="433" spans="8:14" ht="12">
      <c r="H433" s="142"/>
      <c r="J433" s="142"/>
      <c r="K433" s="142"/>
      <c r="L433" s="142"/>
      <c r="M433" s="142"/>
      <c r="N433" s="142"/>
    </row>
    <row r="434" spans="8:14" ht="12">
      <c r="H434" s="142"/>
      <c r="J434" s="142"/>
      <c r="K434" s="142"/>
      <c r="L434" s="142"/>
      <c r="M434" s="142"/>
      <c r="N434" s="142"/>
    </row>
    <row r="435" spans="8:14" ht="12">
      <c r="H435" s="142"/>
      <c r="J435" s="142"/>
      <c r="K435" s="142"/>
      <c r="L435" s="142"/>
      <c r="M435" s="142"/>
      <c r="N435" s="142"/>
    </row>
    <row r="436" spans="8:14" ht="12">
      <c r="H436" s="142"/>
      <c r="J436" s="142"/>
      <c r="K436" s="142"/>
      <c r="L436" s="142"/>
      <c r="M436" s="142"/>
      <c r="N436" s="142"/>
    </row>
    <row r="437" spans="8:14" ht="12">
      <c r="H437" s="142"/>
      <c r="J437" s="142"/>
      <c r="K437" s="142"/>
      <c r="L437" s="142"/>
      <c r="M437" s="142"/>
      <c r="N437" s="142"/>
    </row>
    <row r="438" spans="8:14" ht="12">
      <c r="H438" s="142"/>
      <c r="J438" s="142"/>
      <c r="K438" s="142"/>
      <c r="L438" s="142"/>
      <c r="M438" s="142"/>
      <c r="N438" s="142"/>
    </row>
    <row r="439" spans="8:14" ht="12">
      <c r="H439" s="142"/>
      <c r="J439" s="142"/>
      <c r="K439" s="142"/>
      <c r="L439" s="142"/>
      <c r="M439" s="142"/>
      <c r="N439" s="142"/>
    </row>
    <row r="440" spans="8:14" ht="12">
      <c r="H440" s="142"/>
      <c r="J440" s="142"/>
      <c r="K440" s="142"/>
      <c r="L440" s="142"/>
      <c r="M440" s="142"/>
      <c r="N440" s="142"/>
    </row>
    <row r="441" spans="8:14" ht="12">
      <c r="H441" s="142"/>
      <c r="J441" s="142"/>
      <c r="K441" s="142"/>
      <c r="L441" s="142"/>
      <c r="M441" s="142"/>
      <c r="N441" s="142"/>
    </row>
    <row r="442" spans="8:14" ht="12">
      <c r="H442" s="142"/>
      <c r="J442" s="142"/>
      <c r="K442" s="142"/>
      <c r="L442" s="142"/>
      <c r="M442" s="142"/>
      <c r="N442" s="142"/>
    </row>
    <row r="443" spans="8:14" ht="12">
      <c r="H443" s="142"/>
      <c r="J443" s="142"/>
      <c r="K443" s="142"/>
      <c r="L443" s="142"/>
      <c r="M443" s="142"/>
      <c r="N443" s="142"/>
    </row>
    <row r="444" spans="8:14" ht="12">
      <c r="H444" s="142"/>
      <c r="J444" s="142"/>
      <c r="K444" s="142"/>
      <c r="L444" s="142"/>
      <c r="M444" s="142"/>
      <c r="N444" s="142"/>
    </row>
    <row r="445" spans="8:14" ht="12">
      <c r="H445" s="142"/>
      <c r="J445" s="142"/>
      <c r="K445" s="142"/>
      <c r="L445" s="142"/>
      <c r="M445" s="142"/>
      <c r="N445" s="142"/>
    </row>
    <row r="446" spans="8:14" ht="12">
      <c r="H446" s="142"/>
      <c r="J446" s="142"/>
      <c r="K446" s="142"/>
      <c r="L446" s="142"/>
      <c r="M446" s="142"/>
      <c r="N446" s="142"/>
    </row>
    <row r="447" spans="8:14" ht="12">
      <c r="H447" s="142"/>
      <c r="J447" s="142"/>
      <c r="K447" s="142"/>
      <c r="L447" s="142"/>
      <c r="M447" s="142"/>
      <c r="N447" s="142"/>
    </row>
    <row r="448" spans="8:14" ht="12">
      <c r="H448" s="142"/>
      <c r="J448" s="142"/>
      <c r="K448" s="142"/>
      <c r="L448" s="142"/>
      <c r="M448" s="142"/>
      <c r="N448" s="142"/>
    </row>
    <row r="449" spans="8:14" ht="12">
      <c r="H449" s="142"/>
      <c r="J449" s="142"/>
      <c r="K449" s="142"/>
      <c r="L449" s="142"/>
      <c r="M449" s="142"/>
      <c r="N449" s="142"/>
    </row>
    <row r="450" spans="8:14" ht="12">
      <c r="H450" s="142"/>
      <c r="J450" s="142"/>
      <c r="K450" s="142"/>
      <c r="L450" s="142"/>
      <c r="M450" s="142"/>
      <c r="N450" s="142"/>
    </row>
    <row r="451" spans="8:14" ht="12">
      <c r="H451" s="142"/>
      <c r="J451" s="142"/>
      <c r="K451" s="142"/>
      <c r="L451" s="142"/>
      <c r="M451" s="142"/>
      <c r="N451" s="142"/>
    </row>
    <row r="452" spans="8:14" ht="12">
      <c r="H452" s="142"/>
      <c r="J452" s="142"/>
      <c r="K452" s="142"/>
      <c r="L452" s="142"/>
      <c r="M452" s="142"/>
      <c r="N452" s="142"/>
    </row>
    <row r="453" spans="8:14" ht="12">
      <c r="H453" s="142"/>
      <c r="J453" s="142"/>
      <c r="K453" s="142"/>
      <c r="L453" s="142"/>
      <c r="M453" s="142"/>
      <c r="N453" s="142"/>
    </row>
    <row r="454" spans="8:14" ht="12">
      <c r="H454" s="142"/>
      <c r="J454" s="142"/>
      <c r="K454" s="142"/>
      <c r="L454" s="142"/>
      <c r="M454" s="142"/>
      <c r="N454" s="142"/>
    </row>
    <row r="455" spans="8:14" ht="12">
      <c r="H455" s="142"/>
      <c r="J455" s="142"/>
      <c r="K455" s="142"/>
      <c r="L455" s="142"/>
      <c r="M455" s="142"/>
      <c r="N455" s="142"/>
    </row>
    <row r="456" spans="8:14" ht="12">
      <c r="H456" s="142"/>
      <c r="J456" s="142"/>
      <c r="K456" s="142"/>
      <c r="L456" s="142"/>
      <c r="M456" s="142"/>
      <c r="N456" s="142"/>
    </row>
    <row r="457" spans="8:14" ht="12">
      <c r="H457" s="142"/>
      <c r="J457" s="142"/>
      <c r="K457" s="142"/>
      <c r="L457" s="142"/>
      <c r="M457" s="142"/>
      <c r="N457" s="142"/>
    </row>
    <row r="458" spans="8:14" ht="12">
      <c r="H458" s="142"/>
      <c r="J458" s="142"/>
      <c r="K458" s="142"/>
      <c r="L458" s="142"/>
      <c r="M458" s="142"/>
      <c r="N458" s="142"/>
    </row>
    <row r="459" spans="8:14" ht="12">
      <c r="H459" s="142"/>
      <c r="J459" s="142"/>
      <c r="K459" s="142"/>
      <c r="L459" s="142"/>
      <c r="M459" s="142"/>
      <c r="N459" s="142"/>
    </row>
    <row r="460" spans="8:14" ht="12">
      <c r="H460" s="142"/>
      <c r="J460" s="142"/>
      <c r="K460" s="142"/>
      <c r="L460" s="142"/>
      <c r="M460" s="142"/>
      <c r="N460" s="142"/>
    </row>
    <row r="461" spans="8:14" ht="12">
      <c r="H461" s="142"/>
      <c r="J461" s="142"/>
      <c r="K461" s="142"/>
      <c r="L461" s="142"/>
      <c r="M461" s="142"/>
      <c r="N461" s="142"/>
    </row>
    <row r="462" spans="8:14" ht="12">
      <c r="H462" s="142"/>
      <c r="J462" s="142"/>
      <c r="K462" s="142"/>
      <c r="L462" s="142"/>
      <c r="M462" s="142"/>
      <c r="N462" s="142"/>
    </row>
    <row r="463" spans="8:14" ht="12">
      <c r="H463" s="142"/>
      <c r="J463" s="142"/>
      <c r="K463" s="142"/>
      <c r="L463" s="142"/>
      <c r="M463" s="142"/>
      <c r="N463" s="142"/>
    </row>
    <row r="464" spans="8:14" ht="12">
      <c r="H464" s="142"/>
      <c r="J464" s="142"/>
      <c r="K464" s="142"/>
      <c r="L464" s="142"/>
      <c r="M464" s="142"/>
      <c r="N464" s="142"/>
    </row>
    <row r="465" spans="8:14" ht="12">
      <c r="H465" s="142"/>
      <c r="J465" s="142"/>
      <c r="K465" s="142"/>
      <c r="L465" s="142"/>
      <c r="M465" s="142"/>
      <c r="N465" s="142"/>
    </row>
    <row r="466" spans="8:14" ht="12">
      <c r="H466" s="142"/>
      <c r="J466" s="142"/>
      <c r="K466" s="142"/>
      <c r="L466" s="142"/>
      <c r="M466" s="142"/>
      <c r="N466" s="142"/>
    </row>
    <row r="467" spans="8:14" ht="12">
      <c r="H467" s="142"/>
      <c r="J467" s="142"/>
      <c r="K467" s="142"/>
      <c r="L467" s="142"/>
      <c r="M467" s="142"/>
      <c r="N467" s="142"/>
    </row>
    <row r="468" spans="8:14" ht="12">
      <c r="H468" s="142"/>
      <c r="J468" s="142"/>
      <c r="K468" s="142"/>
      <c r="L468" s="142"/>
      <c r="M468" s="142"/>
      <c r="N468" s="142"/>
    </row>
    <row r="469" spans="8:14" ht="12">
      <c r="H469" s="142"/>
      <c r="J469" s="142"/>
      <c r="K469" s="142"/>
      <c r="L469" s="142"/>
      <c r="M469" s="142"/>
      <c r="N469" s="142"/>
    </row>
    <row r="470" spans="8:14" ht="12">
      <c r="H470" s="142"/>
      <c r="J470" s="142"/>
      <c r="K470" s="142"/>
      <c r="L470" s="142"/>
      <c r="M470" s="142"/>
      <c r="N470" s="142"/>
    </row>
    <row r="471" spans="8:14" ht="12">
      <c r="H471" s="142"/>
      <c r="J471" s="142"/>
      <c r="K471" s="142"/>
      <c r="L471" s="142"/>
      <c r="M471" s="142"/>
      <c r="N471" s="142"/>
    </row>
    <row r="472" spans="8:14" ht="12">
      <c r="H472" s="142"/>
      <c r="J472" s="142"/>
      <c r="K472" s="142"/>
      <c r="L472" s="142"/>
      <c r="M472" s="142"/>
      <c r="N472" s="142"/>
    </row>
    <row r="473" spans="8:14" ht="12">
      <c r="H473" s="142"/>
      <c r="J473" s="142"/>
      <c r="K473" s="142"/>
      <c r="L473" s="142"/>
      <c r="M473" s="142"/>
      <c r="N473" s="142"/>
    </row>
    <row r="474" spans="8:14" ht="12">
      <c r="H474" s="142"/>
      <c r="J474" s="142"/>
      <c r="K474" s="142"/>
      <c r="L474" s="142"/>
      <c r="M474" s="142"/>
      <c r="N474" s="142"/>
    </row>
    <row r="475" spans="8:14" ht="12">
      <c r="H475" s="142"/>
      <c r="J475" s="142"/>
      <c r="K475" s="142"/>
      <c r="L475" s="142"/>
      <c r="M475" s="142"/>
      <c r="N475" s="142"/>
    </row>
    <row r="476" spans="8:14" ht="12">
      <c r="H476" s="142"/>
      <c r="J476" s="142"/>
      <c r="K476" s="142"/>
      <c r="L476" s="142"/>
      <c r="M476" s="142"/>
      <c r="N476" s="142"/>
    </row>
    <row r="477" spans="8:14" ht="12">
      <c r="H477" s="142"/>
      <c r="J477" s="142"/>
      <c r="K477" s="142"/>
      <c r="L477" s="142"/>
      <c r="M477" s="142"/>
      <c r="N477" s="142"/>
    </row>
    <row r="478" spans="8:14" ht="12">
      <c r="H478" s="142"/>
      <c r="J478" s="142"/>
      <c r="K478" s="142"/>
      <c r="L478" s="142"/>
      <c r="M478" s="142"/>
      <c r="N478" s="142"/>
    </row>
    <row r="479" spans="8:14" ht="12">
      <c r="H479" s="142"/>
      <c r="J479" s="142"/>
      <c r="K479" s="142"/>
      <c r="L479" s="142"/>
      <c r="M479" s="142"/>
      <c r="N479" s="142"/>
    </row>
    <row r="480" spans="8:14" ht="12">
      <c r="H480" s="142"/>
      <c r="J480" s="142"/>
      <c r="K480" s="142"/>
      <c r="L480" s="142"/>
      <c r="M480" s="142"/>
      <c r="N480" s="142"/>
    </row>
    <row r="481" spans="8:14" ht="12">
      <c r="H481" s="142"/>
      <c r="J481" s="142"/>
      <c r="K481" s="142"/>
      <c r="L481" s="142"/>
      <c r="M481" s="142"/>
      <c r="N481" s="142"/>
    </row>
    <row r="482" spans="8:14" ht="12">
      <c r="H482" s="142"/>
      <c r="J482" s="142"/>
      <c r="K482" s="142"/>
      <c r="L482" s="142"/>
      <c r="M482" s="142"/>
      <c r="N482" s="142"/>
    </row>
    <row r="483" spans="8:14" ht="12">
      <c r="H483" s="142"/>
      <c r="J483" s="142"/>
      <c r="K483" s="142"/>
      <c r="L483" s="142"/>
      <c r="M483" s="142"/>
      <c r="N483" s="142"/>
    </row>
    <row r="484" spans="8:14" ht="12">
      <c r="H484" s="142"/>
      <c r="J484" s="142"/>
      <c r="K484" s="142"/>
      <c r="L484" s="142"/>
      <c r="M484" s="142"/>
      <c r="N484" s="142"/>
    </row>
    <row r="485" spans="8:14" ht="12">
      <c r="H485" s="142"/>
      <c r="J485" s="142"/>
      <c r="K485" s="142"/>
      <c r="L485" s="142"/>
      <c r="M485" s="142"/>
      <c r="N485" s="142"/>
    </row>
    <row r="486" spans="8:14" ht="12">
      <c r="H486" s="142"/>
      <c r="J486" s="142"/>
      <c r="K486" s="142"/>
      <c r="L486" s="142"/>
      <c r="M486" s="142"/>
      <c r="N486" s="142"/>
    </row>
    <row r="487" spans="8:14" ht="12">
      <c r="H487" s="142"/>
      <c r="J487" s="142"/>
      <c r="K487" s="142"/>
      <c r="L487" s="142"/>
      <c r="M487" s="142"/>
      <c r="N487" s="142"/>
    </row>
    <row r="488" spans="8:14" ht="12">
      <c r="H488" s="142"/>
      <c r="J488" s="142"/>
      <c r="K488" s="142"/>
      <c r="L488" s="142"/>
      <c r="M488" s="142"/>
      <c r="N488" s="142"/>
    </row>
    <row r="489" spans="8:14" ht="12">
      <c r="H489" s="142"/>
      <c r="J489" s="142"/>
      <c r="K489" s="142"/>
      <c r="L489" s="142"/>
      <c r="M489" s="142"/>
      <c r="N489" s="142"/>
    </row>
    <row r="490" spans="8:14" ht="12">
      <c r="H490" s="142"/>
      <c r="J490" s="142"/>
      <c r="K490" s="142"/>
      <c r="L490" s="142"/>
      <c r="M490" s="142"/>
      <c r="N490" s="142"/>
    </row>
    <row r="491" spans="8:14" ht="12">
      <c r="H491" s="142"/>
      <c r="J491" s="142"/>
      <c r="K491" s="142"/>
      <c r="L491" s="142"/>
      <c r="M491" s="142"/>
      <c r="N491" s="142"/>
    </row>
    <row r="492" spans="8:14" ht="12">
      <c r="H492" s="142"/>
      <c r="J492" s="142"/>
      <c r="K492" s="142"/>
      <c r="L492" s="142"/>
      <c r="M492" s="142"/>
      <c r="N492" s="142"/>
    </row>
    <row r="493" spans="8:14" ht="12">
      <c r="H493" s="142"/>
      <c r="J493" s="142"/>
      <c r="K493" s="142"/>
      <c r="L493" s="142"/>
      <c r="M493" s="142"/>
      <c r="N493" s="142"/>
    </row>
    <row r="494" spans="8:14" ht="12">
      <c r="H494" s="142"/>
      <c r="J494" s="142"/>
      <c r="K494" s="142"/>
      <c r="L494" s="142"/>
      <c r="M494" s="142"/>
      <c r="N494" s="142"/>
    </row>
    <row r="495" spans="8:14" ht="12">
      <c r="H495" s="142"/>
      <c r="J495" s="142"/>
      <c r="K495" s="142"/>
      <c r="L495" s="142"/>
      <c r="M495" s="142"/>
      <c r="N495" s="142"/>
    </row>
    <row r="496" spans="8:14" ht="12">
      <c r="H496" s="142"/>
      <c r="J496" s="142"/>
      <c r="K496" s="142"/>
      <c r="L496" s="142"/>
      <c r="M496" s="142"/>
      <c r="N496" s="142"/>
    </row>
    <row r="497" spans="8:14" ht="12">
      <c r="H497" s="142"/>
      <c r="J497" s="142"/>
      <c r="K497" s="142"/>
      <c r="L497" s="142"/>
      <c r="M497" s="142"/>
      <c r="N497" s="142"/>
    </row>
    <row r="498" spans="8:14" ht="12">
      <c r="H498" s="142"/>
      <c r="J498" s="142"/>
      <c r="K498" s="142"/>
      <c r="L498" s="142"/>
      <c r="M498" s="142"/>
      <c r="N498" s="142"/>
    </row>
    <row r="499" spans="8:14" ht="12">
      <c r="H499" s="142"/>
      <c r="J499" s="142"/>
      <c r="K499" s="142"/>
      <c r="L499" s="142"/>
      <c r="M499" s="142"/>
      <c r="N499" s="142"/>
    </row>
    <row r="500" spans="8:14" ht="12">
      <c r="H500" s="142"/>
      <c r="J500" s="142"/>
      <c r="K500" s="142"/>
      <c r="L500" s="142"/>
      <c r="M500" s="142"/>
      <c r="N500" s="142"/>
    </row>
    <row r="501" spans="8:14" ht="12">
      <c r="H501" s="142"/>
      <c r="J501" s="142"/>
      <c r="K501" s="142"/>
      <c r="L501" s="142"/>
      <c r="M501" s="142"/>
      <c r="N501" s="142"/>
    </row>
    <row r="502" spans="8:14" ht="12">
      <c r="H502" s="142"/>
      <c r="J502" s="142"/>
      <c r="K502" s="142"/>
      <c r="L502" s="142"/>
      <c r="M502" s="142"/>
      <c r="N502" s="142"/>
    </row>
  </sheetData>
  <mergeCells count="8">
    <mergeCell ref="A5:A6"/>
    <mergeCell ref="K1:N1"/>
    <mergeCell ref="B2:N2"/>
    <mergeCell ref="C5:J5"/>
    <mergeCell ref="B5:B6"/>
    <mergeCell ref="K5:M5"/>
    <mergeCell ref="N5:N6"/>
    <mergeCell ref="B3:K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8" r:id="rId1"/>
  <rowBreaks count="4" manualBreakCount="4">
    <brk id="51" max="13" man="1"/>
    <brk id="100" max="13" man="1"/>
    <brk id="134" max="13" man="1"/>
    <brk id="182" max="13" man="1"/>
  </rowBreaks>
  <colBreaks count="1" manualBreakCount="1">
    <brk id="14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Elena_Kashina</cp:lastModifiedBy>
  <cp:lastPrinted>2016-03-22T08:16:36Z</cp:lastPrinted>
  <dcterms:created xsi:type="dcterms:W3CDTF">2008-03-28T11:28:32Z</dcterms:created>
  <dcterms:modified xsi:type="dcterms:W3CDTF">2016-03-22T08:41:07Z</dcterms:modified>
  <cp:category/>
  <cp:version/>
  <cp:contentType/>
  <cp:contentStatus/>
</cp:coreProperties>
</file>